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DEFINITIVI" sheetId="1" r:id="rId1"/>
  </sheets>
  <definedNames>
    <definedName name="_xlnm._FilterDatabase" localSheetId="0" hidden="1">'DEFINITIVI'!$B$2:$AI$118</definedName>
    <definedName name="_xlnm.Print_Area" localSheetId="0">'DEFINITIVI'!$A$1:$AI$120</definedName>
    <definedName name="_xlnm.Print_Titles" localSheetId="0">'DEFINITIVI'!$1:$2</definedName>
  </definedNames>
  <calcPr fullCalcOnLoad="1"/>
</workbook>
</file>

<file path=xl/comments1.xml><?xml version="1.0" encoding="utf-8"?>
<comments xmlns="http://schemas.openxmlformats.org/spreadsheetml/2006/main">
  <authors>
    <author>Ivano</author>
  </authors>
  <commentList>
    <comment ref="O51" authorId="0">
      <text>
        <r>
          <rPr>
            <b/>
            <sz val="9"/>
            <rFont val="Tahoma"/>
            <family val="0"/>
          </rPr>
          <t>aggiunti la ripartizione della Comunità</t>
        </r>
        <r>
          <rPr>
            <sz val="9"/>
            <rFont val="Tahoma"/>
            <family val="0"/>
          </rPr>
          <t xml:space="preserve">
</t>
        </r>
      </text>
    </comment>
    <comment ref="O74" authorId="0">
      <text>
        <r>
          <rPr>
            <b/>
            <sz val="9"/>
            <rFont val="Tahoma"/>
            <family val="0"/>
          </rPr>
          <t>aggiunti la ripartizione della Comunità</t>
        </r>
        <r>
          <rPr>
            <sz val="9"/>
            <rFont val="Tahoma"/>
            <family val="0"/>
          </rPr>
          <t xml:space="preserve">
</t>
        </r>
      </text>
    </comment>
    <comment ref="Y115" authorId="0">
      <text>
        <r>
          <rPr>
            <b/>
            <sz val="9"/>
            <rFont val="Tahoma"/>
            <family val="2"/>
          </rPr>
          <t xml:space="preserve">Monitor con cer 160213 kg. 4865
</t>
        </r>
      </text>
    </comment>
    <comment ref="Z115" authorId="0">
      <text>
        <r>
          <rPr>
            <b/>
            <sz val="9"/>
            <rFont val="Tahoma"/>
            <family val="2"/>
          </rPr>
          <t>Materiale informatico cer 160214 kg. 4920</t>
        </r>
        <r>
          <rPr>
            <sz val="9"/>
            <rFont val="Tahoma"/>
            <family val="2"/>
          </rPr>
          <t xml:space="preserve">
</t>
        </r>
      </text>
    </comment>
    <comment ref="AB115" authorId="0">
      <text>
        <r>
          <rPr>
            <b/>
            <sz val="9"/>
            <rFont val="Tahoma"/>
            <family val="2"/>
          </rPr>
          <t>Ferro cer 200140 kg. 16000</t>
        </r>
        <r>
          <rPr>
            <sz val="9"/>
            <rFont val="Tahoma"/>
            <family val="2"/>
          </rPr>
          <t xml:space="preserve">
</t>
        </r>
      </text>
    </comment>
    <comment ref="T115" authorId="0">
      <text>
        <r>
          <rPr>
            <b/>
            <sz val="9"/>
            <rFont val="Tahoma"/>
            <family val="2"/>
          </rPr>
          <t>olio cucina cer 200125 kg. 60</t>
        </r>
        <r>
          <rPr>
            <sz val="9"/>
            <rFont val="Tahoma"/>
            <family val="2"/>
          </rPr>
          <t xml:space="preserve">
</t>
        </r>
      </text>
    </comment>
    <comment ref="J115" authorId="0">
      <text>
        <r>
          <rPr>
            <b/>
            <sz val="9"/>
            <rFont val="Tahoma"/>
            <family val="2"/>
          </rPr>
          <t>vernici inchiostri adesivi e resine cer 200127 kg. 3620</t>
        </r>
        <r>
          <rPr>
            <sz val="9"/>
            <rFont val="Tahoma"/>
            <family val="2"/>
          </rPr>
          <t xml:space="preserve">
</t>
        </r>
      </text>
    </comment>
    <comment ref="N51" authorId="0">
      <text>
        <r>
          <rPr>
            <b/>
            <sz val="9"/>
            <rFont val="Tahoma"/>
            <family val="0"/>
          </rPr>
          <t>AGGIUNTI I QUANTITATIVI DEL MUD SEMPLIFICATO PRESENTATO DAL COMUNE</t>
        </r>
        <r>
          <rPr>
            <sz val="9"/>
            <rFont val="Tahoma"/>
            <family val="0"/>
          </rPr>
          <t xml:space="preserve">
</t>
        </r>
      </text>
    </comment>
    <comment ref="N74" authorId="0">
      <text>
        <r>
          <rPr>
            <b/>
            <sz val="9"/>
            <rFont val="Tahoma"/>
            <family val="2"/>
          </rPr>
          <t>AGGIUNTI I QUANTITATIVI DEL MUD SEMPLIFICATO PRESENTATO DAL COMUNE</t>
        </r>
        <r>
          <rPr>
            <sz val="9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9"/>
            <rFont val="Tahoma"/>
            <family val="2"/>
          </rPr>
          <t>AGGIUNTI I QUANTITATIVI DEL MUD SEMPLIFICATO PRESENTATO DAL COMUNE</t>
        </r>
        <r>
          <rPr>
            <sz val="9"/>
            <rFont val="Tahoma"/>
            <family val="2"/>
          </rPr>
          <t xml:space="preserve">
</t>
        </r>
      </text>
    </comment>
    <comment ref="T78" authorId="0">
      <text>
        <r>
          <rPr>
            <b/>
            <sz val="9"/>
            <rFont val="Tahoma"/>
            <family val="2"/>
          </rPr>
          <t>AGGIUNTI I QUANTITATIVI DEL MUD SEMPLIFICATO PRESENTATO DAL COMUNE</t>
        </r>
        <r>
          <rPr>
            <sz val="9"/>
            <rFont val="Tahoma"/>
            <family val="2"/>
          </rPr>
          <t xml:space="preserve">
</t>
        </r>
      </text>
    </comment>
    <comment ref="Q116" authorId="0">
      <text>
        <r>
          <rPr>
            <b/>
            <sz val="9"/>
            <rFont val="Tahoma"/>
            <family val="2"/>
          </rPr>
          <t>AGGIUNTI I QUANTITATIVI DEL MUD SEMPLIFICATO PRESENTATO DAL COMUNE</t>
        </r>
        <r>
          <rPr>
            <sz val="9"/>
            <rFont val="Tahoma"/>
            <family val="2"/>
          </rPr>
          <t xml:space="preserve">
</t>
        </r>
      </text>
    </comment>
    <comment ref="T116" authorId="0">
      <text>
        <r>
          <rPr>
            <b/>
            <sz val="9"/>
            <rFont val="Tahoma"/>
            <family val="2"/>
          </rPr>
          <t>AGGIUNTI I QUANTITATIVI DEL MUD SEMPLIFICATO PRESENTATO DAL COMUNE</t>
        </r>
        <r>
          <rPr>
            <sz val="9"/>
            <rFont val="Tahoma"/>
            <family val="2"/>
          </rPr>
          <t xml:space="preserve">
</t>
        </r>
      </text>
    </comment>
    <comment ref="T12" authorId="0">
      <text>
        <r>
          <rPr>
            <b/>
            <sz val="9"/>
            <rFont val="Tahoma"/>
            <family val="2"/>
          </rPr>
          <t>AGGIUNTI I QUANTITATIVI DEL MUD SEMPLIFICATO PRESENTATO DAI COMUNI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<sst xmlns="http://schemas.openxmlformats.org/spreadsheetml/2006/main" count="168" uniqueCount="168">
  <si>
    <t>Imb. Carta e cartone</t>
  </si>
  <si>
    <t>Imb. In plastica</t>
  </si>
  <si>
    <t>Imballaggi in legno</t>
  </si>
  <si>
    <t>Imballaggi misti (plastica e lattine)</t>
  </si>
  <si>
    <t>Imballaggi in vetro</t>
  </si>
  <si>
    <t>Imballaggi contenenti sostanze pericolose</t>
  </si>
  <si>
    <t>Pneumatici</t>
  </si>
  <si>
    <t>Filtri</t>
  </si>
  <si>
    <t>Toner</t>
  </si>
  <si>
    <t>Macerie</t>
  </si>
  <si>
    <t>Carta</t>
  </si>
  <si>
    <t>Organico</t>
  </si>
  <si>
    <t>Abiti</t>
  </si>
  <si>
    <t>Neon</t>
  </si>
  <si>
    <t>Frigoriferi</t>
  </si>
  <si>
    <t>Olio vegetale</t>
  </si>
  <si>
    <t>Olio Motore minerale</t>
  </si>
  <si>
    <t>Medicinali</t>
  </si>
  <si>
    <t>Batterie e accumulatori</t>
  </si>
  <si>
    <t>Pile</t>
  </si>
  <si>
    <t>RAEE pericolosi</t>
  </si>
  <si>
    <t>RAEE non pericolosi</t>
  </si>
  <si>
    <t>Legno</t>
  </si>
  <si>
    <t>Metallo</t>
  </si>
  <si>
    <t>Rifiuti biodegradabili</t>
  </si>
  <si>
    <t>Rifiuti cimiteriali misti specifico</t>
  </si>
  <si>
    <t>Rfiuti urbani</t>
  </si>
  <si>
    <t>Rifiuti mercatali</t>
  </si>
  <si>
    <t>Sabbie spazzamento</t>
  </si>
  <si>
    <t>Rifiuti ingombranti</t>
  </si>
  <si>
    <t>COMUNE</t>
  </si>
  <si>
    <t>150101</t>
  </si>
  <si>
    <t>150102</t>
  </si>
  <si>
    <t>150106</t>
  </si>
  <si>
    <t>160103</t>
  </si>
  <si>
    <t>200101</t>
  </si>
  <si>
    <t>200108</t>
  </si>
  <si>
    <t>200123</t>
  </si>
  <si>
    <t>200132</t>
  </si>
  <si>
    <t>200134</t>
  </si>
  <si>
    <t>200136</t>
  </si>
  <si>
    <t>200138</t>
  </si>
  <si>
    <t>200140</t>
  </si>
  <si>
    <t>200201</t>
  </si>
  <si>
    <t>200301</t>
  </si>
  <si>
    <t>200307</t>
  </si>
  <si>
    <t xml:space="preserve">Totale </t>
  </si>
  <si>
    <t>AGLIANO TERME</t>
  </si>
  <si>
    <t>ALBUGNANO</t>
  </si>
  <si>
    <t>ANTIGNANO</t>
  </si>
  <si>
    <t>ARAMENGO</t>
  </si>
  <si>
    <t>ASTI</t>
  </si>
  <si>
    <t>AZZANO D'ASTI</t>
  </si>
  <si>
    <t>BALDICHIERI</t>
  </si>
  <si>
    <t>BELVEGLIO</t>
  </si>
  <si>
    <t>BERZANO SAN PIETRO</t>
  </si>
  <si>
    <t>BRUNO</t>
  </si>
  <si>
    <t xml:space="preserve">BUBBIO 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</si>
  <si>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</si>
  <si>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</si>
  <si>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</si>
  <si>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</si>
  <si>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</si>
  <si>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</si>
  <si>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</si>
  <si>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</si>
  <si>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</si>
  <si>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</si>
  <si>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</si>
  <si>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M.TO</t>
  </si>
  <si>
    <t>CASTELBOGLIONE</t>
  </si>
  <si>
    <t>CASTELROCCHERO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</si>
  <si>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</si>
  <si>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</si>
  <si>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</si>
  <si>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</si>
  <si>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</si>
  <si>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</si>
  <si>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</si>
  <si>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</si>
  <si>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</si>
  <si>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</si>
  <si>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</si>
  <si>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</si>
  <si>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</si>
  <si>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</si>
  <si>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</si>
  <si>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</si>
  <si>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</si>
  <si>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</si>
  <si>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</si>
  <si>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</si>
  <si>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</si>
  <si>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</si>
  <si>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</si>
  <si>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</si>
  <si>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</si>
  <si>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S. MICHELE</t>
  </si>
  <si>
    <t>FERRERE</t>
  </si>
  <si>
    <t>FONTANILE</t>
  </si>
  <si>
    <t>FRINCO</t>
  </si>
  <si>
    <t>GRANA MONFERRATO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</si>
  <si>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</si>
  <si>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</si>
  <si>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</si>
  <si>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</si>
  <si>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</si>
  <si>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</si>
  <si>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</si>
  <si>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MOMBARUZZO</t>
  </si>
  <si>
    <t>MOMBERCELLI</t>
  </si>
  <si>
    <t>MONALE</t>
  </si>
  <si>
    <t>MONASTERO BORMIDA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</si>
  <si>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</si>
  <si>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</si>
  <si>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</si>
  <si>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</si>
  <si>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</si>
  <si>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</si>
  <si>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</si>
  <si>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</si>
  <si>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</si>
  <si>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</si>
  <si>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</si>
  <si>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</si>
  <si>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</si>
  <si>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</si>
  <si>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</si>
  <si>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</si>
  <si>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</si>
  <si>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</si>
  <si>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</si>
  <si>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</si>
  <si>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</si>
  <si>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</si>
  <si>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</si>
  <si>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</si>
  <si>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</si>
  <si>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</si>
  <si>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</si>
  <si>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</si>
  <si>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</si>
  <si>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</si>
  <si>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</si>
  <si>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</si>
  <si>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</si>
  <si>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</si>
  <si>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</si>
  <si>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</si>
  <si>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</si>
  <si>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</si>
  <si>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</si>
  <si>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</si>
  <si>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</si>
  <si>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</si>
  <si>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</si>
  <si>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</si>
  <si>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</si>
  <si>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 SAN SECONDO</t>
  </si>
  <si>
    <t xml:space="preserve">VILLAFRANCA D'ASTI </t>
  </si>
  <si>
    <t>VILLANOVA D'ASTI</t>
  </si>
  <si>
    <t>VINCHIO</t>
  </si>
  <si>
    <t>Totale numero abitanti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</si>
  <si>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</si>
  <si>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ANNO 2015</t>
  </si>
  <si>
    <t>Abitanti (Anno 2014)</t>
  </si>
  <si>
    <t>Imballaggi metallici</t>
  </si>
  <si>
    <t xml:space="preserve">N.B. I quantitativi indicati nella tabella sono espressi in kg.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</si>
</sst>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0.000"/>
    <numFmt numFmtId="176" formatCode="0.00000"/>
    <numFmt numFmtId="177" formatCode="0.0000"/>
    <numFmt numFmtId="178" formatCode="[$-410]mmmmm;@"/>
    <numFmt numFmtId="179" formatCode="[$-410]mmmmm\-yy;@"/>
    <numFmt numFmtId="180" formatCode="h\.mm\.ss"/>
    <numFmt numFmtId="181" formatCode="#,##0.0"/>
    <numFmt numFmtId="182" formatCode="0.000000"/>
    <numFmt numFmtId="183" formatCode="0.0000000"/>
    <numFmt numFmtId="184" formatCode="0.00000000"/>
    <numFmt numFmtId="185" formatCode="0.0"/>
    <numFmt numFmtId="186" formatCode="0.000000000"/>
    <numFmt numFmtId="187" formatCode="&quot;Attivo&quot;;&quot;Attivo&quot;;&quot;Inattivo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sz val="8"/>
      <name val="Arial Rounded MT Bold"/>
      <family val="2"/>
    </font>
    <font>
      <sz val="8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shrinkToFit="1"/>
    </xf>
    <xf numFmtId="0" fontId="6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0" fillId="0" borderId="13" xfId="0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219075</xdr:rowOff>
    </xdr:from>
    <xdr:to>
      <xdr:col>1</xdr:col>
      <xdr:colOff>1238250</xdr:colOff>
      <xdr:row>0</xdr:row>
      <xdr:rowOff>1047750</xdr:rowOff>
    </xdr:to>
    <xdr:pic>
      <xdr:nvPicPr>
        <xdr:cNvPr id="1" name="Picture 1" descr="CB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190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5"/>
  <sheetViews>
    <sheetView tabSelected="1" zoomScalePageLayoutView="0" workbookViewId="0" topLeftCell="AA1">
      <pane ySplit="2" topLeftCell="A3" activePane="bottomLeft" state="frozen"/>
      <selection pane="topLeft" activeCell="D1" sqref="D1"/>
      <selection pane="bottomLeft" activeCell="A120" sqref="A1:AI120"/>
    </sheetView>
  </sheetViews>
  <sheetFormatPr defaultColWidth="9.140625" defaultRowHeight="12.75"/>
  <cols>
    <col min="1" max="1" width="3.57421875" style="0" customWidth="1"/>
    <col min="2" max="2" width="23.140625" style="0" customWidth="1"/>
    <col min="3" max="3" width="8.57421875" style="0" customWidth="1"/>
    <col min="4" max="7" width="7.140625" style="0" customWidth="1"/>
    <col min="8" max="9" width="8.421875" style="0" customWidth="1"/>
    <col min="10" max="13" width="7.140625" style="0" customWidth="1"/>
    <col min="14" max="14" width="8.421875" style="0" customWidth="1"/>
    <col min="15" max="15" width="8.57421875" style="0" customWidth="1"/>
    <col min="16" max="16" width="8.421875" style="0" customWidth="1"/>
    <col min="17" max="18" width="7.140625" style="0" customWidth="1"/>
    <col min="19" max="19" width="7.421875" style="0" customWidth="1"/>
    <col min="20" max="26" width="7.140625" style="0" customWidth="1"/>
    <col min="27" max="27" width="8.421875" style="0" customWidth="1"/>
    <col min="28" max="28" width="7.140625" style="0" customWidth="1"/>
    <col min="29" max="29" width="8.421875" style="0" customWidth="1"/>
    <col min="30" max="30" width="7.140625" style="0" customWidth="1"/>
    <col min="31" max="31" width="9.421875" style="0" customWidth="1"/>
    <col min="32" max="32" width="7.140625" style="0" customWidth="1"/>
    <col min="33" max="34" width="8.421875" style="0" customWidth="1"/>
    <col min="35" max="35" width="10.7109375" style="0" customWidth="1"/>
    <col min="36" max="37" width="10.57421875" style="0" customWidth="1"/>
    <col min="38" max="38" width="10.8515625" style="0" customWidth="1"/>
  </cols>
  <sheetData>
    <row r="1" spans="2:35" ht="138" customHeight="1" thickBot="1">
      <c r="B1" s="1" t="s">
        <v>164</v>
      </c>
      <c r="C1" s="1"/>
      <c r="D1" s="2" t="s">
        <v>0</v>
      </c>
      <c r="E1" s="2" t="s">
        <v>1</v>
      </c>
      <c r="F1" s="2" t="s">
        <v>2</v>
      </c>
      <c r="G1" s="2" t="s">
        <v>166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/>
    </row>
    <row r="2" spans="2:35" ht="36.75" customHeight="1" thickBot="1">
      <c r="B2" s="3" t="s">
        <v>30</v>
      </c>
      <c r="C2" s="4" t="s">
        <v>165</v>
      </c>
      <c r="D2" s="5" t="s">
        <v>31</v>
      </c>
      <c r="E2" s="5" t="s">
        <v>32</v>
      </c>
      <c r="F2" s="5">
        <v>150103</v>
      </c>
      <c r="G2" s="5">
        <v>150104</v>
      </c>
      <c r="H2" s="5" t="s">
        <v>33</v>
      </c>
      <c r="I2" s="5">
        <v>150107</v>
      </c>
      <c r="J2" s="5">
        <v>150110</v>
      </c>
      <c r="K2" s="5" t="s">
        <v>34</v>
      </c>
      <c r="L2" s="5">
        <v>160107</v>
      </c>
      <c r="M2" s="5">
        <v>160216</v>
      </c>
      <c r="N2" s="5">
        <v>170107</v>
      </c>
      <c r="O2" s="5" t="s">
        <v>35</v>
      </c>
      <c r="P2" s="5" t="s">
        <v>36</v>
      </c>
      <c r="Q2" s="5">
        <v>200110</v>
      </c>
      <c r="R2" s="5">
        <v>200121</v>
      </c>
      <c r="S2" s="5" t="s">
        <v>37</v>
      </c>
      <c r="T2" s="5">
        <v>200125</v>
      </c>
      <c r="U2" s="5">
        <v>200126</v>
      </c>
      <c r="V2" s="5" t="s">
        <v>38</v>
      </c>
      <c r="W2" s="5">
        <v>200133</v>
      </c>
      <c r="X2" s="5" t="s">
        <v>39</v>
      </c>
      <c r="Y2" s="5">
        <v>200135</v>
      </c>
      <c r="Z2" s="5" t="s">
        <v>40</v>
      </c>
      <c r="AA2" s="5" t="s">
        <v>41</v>
      </c>
      <c r="AB2" s="5" t="s">
        <v>42</v>
      </c>
      <c r="AC2" s="5" t="s">
        <v>43</v>
      </c>
      <c r="AD2" s="5">
        <v>200203</v>
      </c>
      <c r="AE2" s="5" t="s">
        <v>44</v>
      </c>
      <c r="AF2" s="5">
        <v>200302</v>
      </c>
      <c r="AG2" s="5">
        <v>200303</v>
      </c>
      <c r="AH2" s="5" t="s">
        <v>45</v>
      </c>
      <c r="AI2" s="6" t="s">
        <v>46</v>
      </c>
    </row>
    <row r="3" spans="1:105" s="11" customFormat="1" ht="15" customHeight="1">
      <c r="A3" s="7">
        <v>1</v>
      </c>
      <c r="B3" s="8" t="s">
        <v>47</v>
      </c>
      <c r="C3" s="9">
        <v>1679</v>
      </c>
      <c r="D3" s="12">
        <v>2327.007668684985</v>
      </c>
      <c r="E3" s="12">
        <v>1020.075437762225</v>
      </c>
      <c r="F3" s="12">
        <v>159.0250876222098</v>
      </c>
      <c r="G3" s="12">
        <v>73.127651724774</v>
      </c>
      <c r="H3" s="12">
        <v>124601</v>
      </c>
      <c r="I3" s="12">
        <v>91287.6057453388</v>
      </c>
      <c r="J3" s="12">
        <v>1181.974481320367</v>
      </c>
      <c r="K3" s="12">
        <v>1725.426549089073</v>
      </c>
      <c r="L3" s="12">
        <v>42.318950761332495</v>
      </c>
      <c r="M3" s="12">
        <v>48.284273273348404</v>
      </c>
      <c r="N3" s="12">
        <v>13137.805094190086</v>
      </c>
      <c r="O3" s="12">
        <v>91180.90417690418</v>
      </c>
      <c r="P3" s="12">
        <v>114568</v>
      </c>
      <c r="Q3" s="12">
        <v>2420</v>
      </c>
      <c r="R3" s="12">
        <v>36.61527081069839</v>
      </c>
      <c r="S3" s="12">
        <v>2254.967098984478</v>
      </c>
      <c r="T3" s="12">
        <v>123.4607829223361</v>
      </c>
      <c r="U3" s="12">
        <v>193.0450743831801</v>
      </c>
      <c r="V3" s="12">
        <v>122.37282570082719</v>
      </c>
      <c r="W3" s="12">
        <v>55.62481902313033</v>
      </c>
      <c r="X3" s="12">
        <v>68.6046133175812</v>
      </c>
      <c r="Y3" s="12">
        <v>3073.4456331777537</v>
      </c>
      <c r="Z3" s="12">
        <v>3203.0350978320644</v>
      </c>
      <c r="AA3" s="12">
        <v>14792.400251650182</v>
      </c>
      <c r="AB3" s="12">
        <v>5116.986464628903</v>
      </c>
      <c r="AC3" s="12">
        <v>7532.673483916979</v>
      </c>
      <c r="AD3" s="12"/>
      <c r="AE3" s="12">
        <v>150345</v>
      </c>
      <c r="AF3" s="12"/>
      <c r="AG3" s="12"/>
      <c r="AH3" s="12">
        <v>28093.12945970634</v>
      </c>
      <c r="AI3" s="12">
        <f aca="true" t="shared" si="0" ref="AI3:AI34">SUM(D3:AH3)</f>
        <v>658783.9159927259</v>
      </c>
      <c r="AJ3"/>
      <c r="AK3"/>
      <c r="AL3"/>
      <c r="AM3" s="10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</row>
    <row r="4" spans="1:105" s="13" customFormat="1" ht="15" customHeight="1">
      <c r="A4" s="7">
        <f aca="true" t="shared" si="1" ref="A4:A67">A3+1</f>
        <v>2</v>
      </c>
      <c r="B4" s="8" t="s">
        <v>48</v>
      </c>
      <c r="C4" s="9">
        <v>541</v>
      </c>
      <c r="D4" s="12">
        <v>2267.902006871399</v>
      </c>
      <c r="E4" s="12">
        <v>715.9614809651523</v>
      </c>
      <c r="F4" s="12">
        <v>93.65853658536591</v>
      </c>
      <c r="G4" s="12"/>
      <c r="H4" s="12">
        <v>24510.341463414636</v>
      </c>
      <c r="I4" s="12">
        <v>21573.60520435685</v>
      </c>
      <c r="J4" s="12">
        <v>494.0041650474959</v>
      </c>
      <c r="K4" s="12">
        <v>1076.620452558422</v>
      </c>
      <c r="L4" s="12">
        <v>17.84245052239752</v>
      </c>
      <c r="M4" s="12">
        <v>14.72355719890947</v>
      </c>
      <c r="N4" s="12">
        <v>7311.891715276277</v>
      </c>
      <c r="O4" s="12">
        <v>24059</v>
      </c>
      <c r="P4" s="12">
        <v>55726</v>
      </c>
      <c r="Q4" s="12">
        <f>175.575021219788+1420</f>
        <v>1595.575021219788</v>
      </c>
      <c r="R4" s="12">
        <v>24.25136465224716</v>
      </c>
      <c r="S4" s="12">
        <v>1239.444123641883</v>
      </c>
      <c r="T4" s="12">
        <v>119.87052053348853</v>
      </c>
      <c r="U4" s="12">
        <v>151.19408122507218</v>
      </c>
      <c r="V4" s="12">
        <v>80.88027346541764</v>
      </c>
      <c r="W4" s="12">
        <v>14.12520551597472</v>
      </c>
      <c r="X4" s="12">
        <v>77.63564796218623</v>
      </c>
      <c r="Y4" s="12">
        <v>1670.064960827059</v>
      </c>
      <c r="Z4" s="12">
        <v>1861.6009291246116</v>
      </c>
      <c r="AA4" s="12">
        <v>10602.992801064624</v>
      </c>
      <c r="AB4" s="12">
        <v>2817.9480275346073</v>
      </c>
      <c r="AC4" s="12">
        <v>4201.382096382834</v>
      </c>
      <c r="AD4" s="12"/>
      <c r="AE4" s="12">
        <v>104400</v>
      </c>
      <c r="AF4" s="12"/>
      <c r="AG4" s="12"/>
      <c r="AH4" s="12">
        <v>16977.42781415942</v>
      </c>
      <c r="AI4" s="12">
        <f t="shared" si="0"/>
        <v>283695.9439001061</v>
      </c>
      <c r="AJ4" s="10"/>
      <c r="AK4"/>
      <c r="AL4"/>
      <c r="AM4" s="10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</row>
    <row r="5" spans="1:105" s="11" customFormat="1" ht="15" customHeight="1">
      <c r="A5" s="7">
        <f t="shared" si="1"/>
        <v>3</v>
      </c>
      <c r="B5" s="8" t="s">
        <v>49</v>
      </c>
      <c r="C5" s="9">
        <v>992</v>
      </c>
      <c r="D5" s="12">
        <v>2357.640940213153</v>
      </c>
      <c r="E5" s="12">
        <v>1476.3444508717737</v>
      </c>
      <c r="F5" s="12">
        <v>24.0163626386418</v>
      </c>
      <c r="G5" s="12"/>
      <c r="H5" s="12">
        <v>24360</v>
      </c>
      <c r="I5" s="12">
        <v>32299.402070838507</v>
      </c>
      <c r="J5" s="12">
        <v>284.61036128076296</v>
      </c>
      <c r="K5" s="12">
        <v>527.035499935075</v>
      </c>
      <c r="L5" s="12">
        <v>10.111118622429096</v>
      </c>
      <c r="M5" s="12">
        <v>8.501978958583374</v>
      </c>
      <c r="N5" s="12">
        <v>4930.016134482808</v>
      </c>
      <c r="O5" s="12">
        <v>34774.07247546027</v>
      </c>
      <c r="P5" s="12">
        <v>56219</v>
      </c>
      <c r="Q5" s="12">
        <f>265.026654842625+2024</f>
        <v>2289.0266548426252</v>
      </c>
      <c r="R5" s="12">
        <v>13.52429118636998</v>
      </c>
      <c r="S5" s="12">
        <v>1545.7023892815619</v>
      </c>
      <c r="T5" s="12">
        <v>37.80509934228833</v>
      </c>
      <c r="U5" s="12">
        <v>106.2389202297649</v>
      </c>
      <c r="V5" s="12">
        <v>28.253422105304782</v>
      </c>
      <c r="W5" s="12">
        <v>29.965767822915755</v>
      </c>
      <c r="X5" s="12">
        <v>38.351139168958184</v>
      </c>
      <c r="Y5" s="12">
        <v>797.2334174567771</v>
      </c>
      <c r="Z5" s="12">
        <v>1617.7699112684536</v>
      </c>
      <c r="AA5" s="12">
        <v>6332.825227186993</v>
      </c>
      <c r="AB5" s="12">
        <v>2608.4653318410687</v>
      </c>
      <c r="AC5" s="12">
        <v>7427.635256963844</v>
      </c>
      <c r="AD5" s="12">
        <v>240</v>
      </c>
      <c r="AE5" s="12">
        <v>98190</v>
      </c>
      <c r="AF5" s="12"/>
      <c r="AG5" s="12"/>
      <c r="AH5" s="12">
        <v>17580.187658935825</v>
      </c>
      <c r="AI5" s="12">
        <f t="shared" si="0"/>
        <v>296153.73588093475</v>
      </c>
      <c r="AJ5"/>
      <c r="AK5"/>
      <c r="AL5"/>
      <c r="AM5" s="10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05" s="13" customFormat="1" ht="15" customHeight="1">
      <c r="A6" s="7">
        <f t="shared" si="1"/>
        <v>4</v>
      </c>
      <c r="B6" s="8" t="s">
        <v>50</v>
      </c>
      <c r="C6" s="9">
        <v>631</v>
      </c>
      <c r="D6" s="12">
        <v>1165.248927678037</v>
      </c>
      <c r="E6" s="12">
        <v>390.9352659229009</v>
      </c>
      <c r="F6" s="12">
        <v>65.040650406504</v>
      </c>
      <c r="G6" s="12"/>
      <c r="H6" s="12">
        <v>24415.731707317074</v>
      </c>
      <c r="I6" s="12">
        <v>23497.80327273989</v>
      </c>
      <c r="J6" s="12">
        <v>296.9611938580691</v>
      </c>
      <c r="K6" s="12">
        <v>804.2020909976452</v>
      </c>
      <c r="L6" s="12">
        <v>11.070020813394331</v>
      </c>
      <c r="M6" s="12">
        <v>6.565951510316736</v>
      </c>
      <c r="N6" s="12">
        <v>3636.3682570053325</v>
      </c>
      <c r="O6" s="12">
        <v>21770</v>
      </c>
      <c r="P6" s="12"/>
      <c r="Q6" s="12">
        <f>90.36959141985+1620</f>
        <v>1710.36959141985</v>
      </c>
      <c r="R6" s="12">
        <v>12.21474185975586</v>
      </c>
      <c r="S6" s="12">
        <v>1369.8040269552</v>
      </c>
      <c r="T6" s="12">
        <v>69.41525097861907</v>
      </c>
      <c r="U6" s="12">
        <v>96.51366215943288</v>
      </c>
      <c r="V6" s="12">
        <v>25.66670269177267</v>
      </c>
      <c r="W6" s="12">
        <v>12.717698813561846</v>
      </c>
      <c r="X6" s="12">
        <v>41.87715045476767</v>
      </c>
      <c r="Y6" s="12">
        <v>1486.927411845384</v>
      </c>
      <c r="Z6" s="12">
        <v>1455.1851997898148</v>
      </c>
      <c r="AA6" s="12">
        <v>5350.338647489647</v>
      </c>
      <c r="AB6" s="12">
        <v>1504.4571520978861</v>
      </c>
      <c r="AC6" s="12">
        <v>2133.9396689420837</v>
      </c>
      <c r="AD6" s="12"/>
      <c r="AE6" s="12">
        <v>94890</v>
      </c>
      <c r="AF6" s="12"/>
      <c r="AG6" s="12"/>
      <c r="AH6" s="12">
        <v>14506.28832532449</v>
      </c>
      <c r="AI6" s="12">
        <f t="shared" si="0"/>
        <v>200725.64256907144</v>
      </c>
      <c r="AJ6" s="10"/>
      <c r="AK6"/>
      <c r="AL6"/>
      <c r="AM6" s="10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</row>
    <row r="7" spans="1:105" s="11" customFormat="1" ht="15" customHeight="1">
      <c r="A7" s="7">
        <f t="shared" si="1"/>
        <v>5</v>
      </c>
      <c r="B7" s="8" t="s">
        <v>51</v>
      </c>
      <c r="C7" s="9">
        <v>76673</v>
      </c>
      <c r="D7" s="12">
        <f>5920+5600</f>
        <v>11520</v>
      </c>
      <c r="E7" s="12">
        <v>81540</v>
      </c>
      <c r="F7" s="12"/>
      <c r="G7" s="12"/>
      <c r="H7" s="12">
        <v>2119250</v>
      </c>
      <c r="I7" s="12">
        <v>2925600</v>
      </c>
      <c r="J7" s="12"/>
      <c r="K7" s="12">
        <v>44160</v>
      </c>
      <c r="L7" s="12"/>
      <c r="M7" s="12">
        <f>5122+76</f>
        <v>5198</v>
      </c>
      <c r="N7" s="12">
        <v>833720</v>
      </c>
      <c r="O7" s="12">
        <v>4553640</v>
      </c>
      <c r="P7" s="12">
        <v>6037440</v>
      </c>
      <c r="Q7" s="12">
        <v>170800</v>
      </c>
      <c r="R7" s="12">
        <v>1690</v>
      </c>
      <c r="S7" s="12">
        <v>76330</v>
      </c>
      <c r="T7" s="12">
        <v>3285</v>
      </c>
      <c r="U7" s="12">
        <v>4235</v>
      </c>
      <c r="V7" s="12">
        <v>6372</v>
      </c>
      <c r="W7" s="12">
        <v>960</v>
      </c>
      <c r="X7" s="12">
        <v>5378</v>
      </c>
      <c r="Y7" s="12">
        <v>93630</v>
      </c>
      <c r="Z7" s="12">
        <v>149590</v>
      </c>
      <c r="AA7" s="12">
        <v>877610</v>
      </c>
      <c r="AB7" s="12">
        <v>213580</v>
      </c>
      <c r="AC7" s="12">
        <v>3054220</v>
      </c>
      <c r="AD7" s="12">
        <v>10720</v>
      </c>
      <c r="AE7" s="12">
        <v>11078550</v>
      </c>
      <c r="AF7" s="12"/>
      <c r="AG7" s="12">
        <v>909560</v>
      </c>
      <c r="AH7" s="12">
        <v>1905630</v>
      </c>
      <c r="AI7" s="12">
        <f t="shared" si="0"/>
        <v>35174208</v>
      </c>
      <c r="AJ7"/>
      <c r="AK7"/>
      <c r="AL7"/>
      <c r="AM7" s="10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s="13" customFormat="1" ht="15" customHeight="1">
      <c r="A8" s="7">
        <f t="shared" si="1"/>
        <v>6</v>
      </c>
      <c r="B8" s="8" t="s">
        <v>52</v>
      </c>
      <c r="C8" s="9">
        <v>408</v>
      </c>
      <c r="D8" s="12">
        <v>361.393764969719</v>
      </c>
      <c r="E8" s="12">
        <v>158.0300391215937</v>
      </c>
      <c r="F8" s="12"/>
      <c r="G8" s="12"/>
      <c r="H8" s="12">
        <v>24310</v>
      </c>
      <c r="I8" s="12">
        <v>19210.006174674087</v>
      </c>
      <c r="J8" s="12">
        <v>100.7955117045799</v>
      </c>
      <c r="K8" s="12">
        <v>179.3035515854392</v>
      </c>
      <c r="L8" s="12">
        <v>7.495688740384439</v>
      </c>
      <c r="M8" s="12">
        <v>3.1225818242086363</v>
      </c>
      <c r="N8" s="12">
        <v>1535.6012659609216</v>
      </c>
      <c r="O8" s="12">
        <v>17420</v>
      </c>
      <c r="P8" s="12">
        <v>21925</v>
      </c>
      <c r="Q8" s="12">
        <f>14.3656147264739+1540</f>
        <v>1554.365614726474</v>
      </c>
      <c r="R8" s="12">
        <v>2.504106599978602</v>
      </c>
      <c r="S8" s="12">
        <v>246.37855174021075</v>
      </c>
      <c r="T8" s="12">
        <v>19.06171614026428</v>
      </c>
      <c r="U8" s="12">
        <v>39.04011069255129</v>
      </c>
      <c r="V8" s="12">
        <v>10.007548090956169</v>
      </c>
      <c r="W8" s="12">
        <v>4.58198885303608</v>
      </c>
      <c r="X8" s="12">
        <v>10.56506501032826</v>
      </c>
      <c r="Y8" s="12">
        <v>205.8211299026294</v>
      </c>
      <c r="Z8" s="12">
        <v>100.83687313853261</v>
      </c>
      <c r="AA8" s="12">
        <v>1685.8591608214977</v>
      </c>
      <c r="AB8" s="12">
        <v>200.6919814700728</v>
      </c>
      <c r="AC8" s="12">
        <v>767.0466560482295</v>
      </c>
      <c r="AD8" s="12"/>
      <c r="AE8" s="12">
        <v>23990</v>
      </c>
      <c r="AF8" s="12"/>
      <c r="AG8" s="12"/>
      <c r="AH8" s="12">
        <v>2829.296030516452</v>
      </c>
      <c r="AI8" s="12">
        <f t="shared" si="0"/>
        <v>116876.80511233215</v>
      </c>
      <c r="AJ8" s="10"/>
      <c r="AK8"/>
      <c r="AL8"/>
      <c r="AM8" s="10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</row>
    <row r="9" spans="1:105" s="11" customFormat="1" ht="15" customHeight="1">
      <c r="A9" s="7">
        <f t="shared" si="1"/>
        <v>7</v>
      </c>
      <c r="B9" s="8" t="s">
        <v>53</v>
      </c>
      <c r="C9" s="9">
        <v>1123</v>
      </c>
      <c r="D9" s="12"/>
      <c r="E9" s="12"/>
      <c r="F9" s="12"/>
      <c r="G9" s="12"/>
      <c r="H9" s="12">
        <v>36270</v>
      </c>
      <c r="I9" s="12">
        <v>52070</v>
      </c>
      <c r="J9" s="12"/>
      <c r="K9" s="12"/>
      <c r="L9" s="12"/>
      <c r="M9" s="12">
        <v>6</v>
      </c>
      <c r="N9" s="12"/>
      <c r="O9" s="12">
        <v>54675</v>
      </c>
      <c r="P9" s="12">
        <v>104700</v>
      </c>
      <c r="Q9" s="12">
        <v>5060</v>
      </c>
      <c r="R9" s="12">
        <v>35</v>
      </c>
      <c r="S9" s="12">
        <v>1150</v>
      </c>
      <c r="T9" s="12"/>
      <c r="U9" s="12"/>
      <c r="V9" s="12">
        <v>200</v>
      </c>
      <c r="W9" s="12">
        <v>100</v>
      </c>
      <c r="X9" s="12">
        <v>100</v>
      </c>
      <c r="Y9" s="12">
        <v>1290</v>
      </c>
      <c r="Z9" s="12">
        <v>1900</v>
      </c>
      <c r="AA9" s="12">
        <v>2420</v>
      </c>
      <c r="AB9" s="12"/>
      <c r="AC9" s="12">
        <v>72640</v>
      </c>
      <c r="AD9" s="12"/>
      <c r="AE9" s="12">
        <v>139709</v>
      </c>
      <c r="AF9" s="12"/>
      <c r="AG9" s="12"/>
      <c r="AH9" s="12">
        <v>20840</v>
      </c>
      <c r="AI9" s="12">
        <f t="shared" si="0"/>
        <v>493165</v>
      </c>
      <c r="AJ9"/>
      <c r="AK9"/>
      <c r="AL9"/>
      <c r="AM9" s="10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</row>
    <row r="10" spans="1:105" s="13" customFormat="1" ht="15" customHeight="1">
      <c r="A10" s="7">
        <f t="shared" si="1"/>
        <v>8</v>
      </c>
      <c r="B10" s="8" t="s">
        <v>54</v>
      </c>
      <c r="C10" s="9">
        <v>348</v>
      </c>
      <c r="D10" s="12">
        <v>788.2979169485548</v>
      </c>
      <c r="E10" s="12">
        <v>322.4207157290714</v>
      </c>
      <c r="F10" s="12">
        <v>47.397918769057156</v>
      </c>
      <c r="G10" s="12">
        <v>25.225973067699663</v>
      </c>
      <c r="H10" s="12">
        <v>26431</v>
      </c>
      <c r="I10" s="12">
        <v>13105.555183216202</v>
      </c>
      <c r="J10" s="12">
        <v>423.2633953473778</v>
      </c>
      <c r="K10" s="12">
        <v>556.7124092953675</v>
      </c>
      <c r="L10" s="12">
        <v>16.334770568779376</v>
      </c>
      <c r="M10" s="12">
        <v>7.5208551615763</v>
      </c>
      <c r="N10" s="12">
        <v>4393.54013327004</v>
      </c>
      <c r="O10" s="12">
        <v>19727.761670761673</v>
      </c>
      <c r="P10" s="12">
        <v>19182</v>
      </c>
      <c r="Q10" s="12">
        <v>1260</v>
      </c>
      <c r="R10" s="12">
        <v>13.431964061428449</v>
      </c>
      <c r="S10" s="12">
        <v>659.0404195253819</v>
      </c>
      <c r="T10" s="12">
        <v>38.40385149727355</v>
      </c>
      <c r="U10" s="12">
        <v>63.897306490169704</v>
      </c>
      <c r="V10" s="12">
        <v>38.65868337394174</v>
      </c>
      <c r="W10" s="12">
        <v>18.577550760392377</v>
      </c>
      <c r="X10" s="12">
        <v>19.71019956681373</v>
      </c>
      <c r="Y10" s="12">
        <v>981.1098432355327</v>
      </c>
      <c r="Z10" s="12">
        <v>1023.7690239200507</v>
      </c>
      <c r="AA10" s="12">
        <v>4860.565954984734</v>
      </c>
      <c r="AB10" s="12">
        <v>1696.7936194797185</v>
      </c>
      <c r="AC10" s="12">
        <v>2656.538667294151</v>
      </c>
      <c r="AD10" s="12"/>
      <c r="AE10" s="12">
        <v>24535</v>
      </c>
      <c r="AF10" s="12"/>
      <c r="AG10" s="12"/>
      <c r="AH10" s="12">
        <v>9170.752949880167</v>
      </c>
      <c r="AI10" s="12">
        <f t="shared" si="0"/>
        <v>132063.28097620516</v>
      </c>
      <c r="AJ10" s="10"/>
      <c r="AK10"/>
      <c r="AL10"/>
      <c r="AM10" s="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</row>
    <row r="11" spans="1:105" s="11" customFormat="1" ht="15" customHeight="1">
      <c r="A11" s="7">
        <f t="shared" si="1"/>
        <v>9</v>
      </c>
      <c r="B11" s="8" t="s">
        <v>55</v>
      </c>
      <c r="C11" s="9">
        <v>410</v>
      </c>
      <c r="D11" s="12">
        <v>1784.2821712365953</v>
      </c>
      <c r="E11" s="12">
        <v>648.9108648910183</v>
      </c>
      <c r="F11" s="12">
        <v>88.9430894308943</v>
      </c>
      <c r="G11" s="12"/>
      <c r="H11" s="12">
        <v>18713.853658536584</v>
      </c>
      <c r="I11" s="12">
        <v>14391.221089129254</v>
      </c>
      <c r="J11" s="12">
        <v>414.396079506447</v>
      </c>
      <c r="K11" s="12">
        <v>980.2535859840838</v>
      </c>
      <c r="L11" s="12">
        <v>14.858865260364878</v>
      </c>
      <c r="M11" s="12">
        <v>11.022317518035575</v>
      </c>
      <c r="N11" s="12">
        <v>5865.616541298805</v>
      </c>
      <c r="O11" s="12">
        <v>17568</v>
      </c>
      <c r="P11" s="12">
        <v>40774</v>
      </c>
      <c r="Q11" s="12">
        <f>131.949976140998+1460</f>
        <v>1591.949976140998</v>
      </c>
      <c r="R11" s="12">
        <v>19.81225594854717</v>
      </c>
      <c r="S11" s="12">
        <v>961.654873797174</v>
      </c>
      <c r="T11" s="12">
        <v>93.87207141370163</v>
      </c>
      <c r="U11" s="12">
        <v>129.44137806361968</v>
      </c>
      <c r="V11" s="12">
        <v>9.70648835401291</v>
      </c>
      <c r="W11" s="12">
        <v>16.8466813798824</v>
      </c>
      <c r="X11" s="12">
        <v>16.98165671813745</v>
      </c>
      <c r="Y11" s="12">
        <v>1365.3149869851845</v>
      </c>
      <c r="Z11" s="12">
        <v>1449.2906593403018</v>
      </c>
      <c r="AA11" s="12">
        <v>8300.582307912908</v>
      </c>
      <c r="AB11" s="12">
        <v>2193.802808058427</v>
      </c>
      <c r="AC11" s="12">
        <v>3541.7454931333327</v>
      </c>
      <c r="AD11" s="12"/>
      <c r="AE11" s="12">
        <v>39470</v>
      </c>
      <c r="AF11" s="12"/>
      <c r="AG11" s="12"/>
      <c r="AH11" s="12">
        <v>13266.197815390631</v>
      </c>
      <c r="AI11" s="12">
        <f t="shared" si="0"/>
        <v>173682.55771542896</v>
      </c>
      <c r="AJ11"/>
      <c r="AK11"/>
      <c r="AL11"/>
      <c r="AM11" s="10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</row>
    <row r="12" spans="1:105" s="13" customFormat="1" ht="15" customHeight="1">
      <c r="A12" s="7">
        <f t="shared" si="1"/>
        <v>10</v>
      </c>
      <c r="B12" s="8" t="s">
        <v>56</v>
      </c>
      <c r="C12" s="9">
        <v>336</v>
      </c>
      <c r="D12" s="12"/>
      <c r="E12" s="12"/>
      <c r="F12" s="12"/>
      <c r="G12" s="12"/>
      <c r="H12" s="12">
        <v>12608</v>
      </c>
      <c r="I12" s="12">
        <v>16940</v>
      </c>
      <c r="J12" s="12"/>
      <c r="K12" s="12"/>
      <c r="L12" s="12"/>
      <c r="M12" s="12"/>
      <c r="N12" s="12"/>
      <c r="O12" s="12">
        <v>12288</v>
      </c>
      <c r="P12" s="12"/>
      <c r="Q12" s="12"/>
      <c r="R12" s="12"/>
      <c r="S12" s="12">
        <v>606</v>
      </c>
      <c r="T12" s="12">
        <v>190</v>
      </c>
      <c r="U12" s="12"/>
      <c r="V12" s="12">
        <v>80</v>
      </c>
      <c r="W12" s="12"/>
      <c r="X12" s="12">
        <v>20</v>
      </c>
      <c r="Y12" s="12">
        <v>265</v>
      </c>
      <c r="Z12" s="12">
        <v>67</v>
      </c>
      <c r="AA12" s="12"/>
      <c r="AB12" s="12"/>
      <c r="AC12" s="12"/>
      <c r="AD12" s="12"/>
      <c r="AE12" s="12">
        <v>42804</v>
      </c>
      <c r="AF12" s="12"/>
      <c r="AG12" s="12"/>
      <c r="AH12" s="12">
        <v>3897</v>
      </c>
      <c r="AI12" s="12">
        <f t="shared" si="0"/>
        <v>89765</v>
      </c>
      <c r="AJ12" s="10"/>
      <c r="AK12"/>
      <c r="AL12"/>
      <c r="AM12" s="10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</row>
    <row r="13" spans="1:105" s="11" customFormat="1" ht="15" customHeight="1">
      <c r="A13" s="7">
        <f>A12+1</f>
        <v>11</v>
      </c>
      <c r="B13" s="8" t="s">
        <v>57</v>
      </c>
      <c r="C13" s="9">
        <v>892</v>
      </c>
      <c r="D13" s="12">
        <v>3100</v>
      </c>
      <c r="E13" s="12"/>
      <c r="F13" s="12"/>
      <c r="G13" s="12"/>
      <c r="H13" s="12">
        <v>27679</v>
      </c>
      <c r="I13" s="12">
        <v>34080</v>
      </c>
      <c r="J13" s="12"/>
      <c r="K13" s="12">
        <f>936+530</f>
        <v>1466</v>
      </c>
      <c r="L13" s="12"/>
      <c r="M13" s="12">
        <v>15</v>
      </c>
      <c r="N13" s="12"/>
      <c r="O13" s="12">
        <v>25115</v>
      </c>
      <c r="P13" s="12"/>
      <c r="Q13" s="12"/>
      <c r="R13" s="12"/>
      <c r="S13" s="12">
        <v>746</v>
      </c>
      <c r="T13" s="12"/>
      <c r="U13" s="12"/>
      <c r="V13" s="12">
        <v>138</v>
      </c>
      <c r="W13" s="12"/>
      <c r="X13" s="12">
        <v>145</v>
      </c>
      <c r="Y13" s="12"/>
      <c r="Z13" s="12"/>
      <c r="AA13" s="12">
        <f>12459+765</f>
        <v>13224</v>
      </c>
      <c r="AB13" s="12">
        <f>1024+3460</f>
        <v>4484</v>
      </c>
      <c r="AC13" s="12"/>
      <c r="AD13" s="12"/>
      <c r="AE13" s="12">
        <v>184251</v>
      </c>
      <c r="AF13" s="12"/>
      <c r="AG13" s="12"/>
      <c r="AH13" s="12">
        <f>18952+4815</f>
        <v>23767</v>
      </c>
      <c r="AI13" s="12">
        <f t="shared" si="0"/>
        <v>318210</v>
      </c>
      <c r="AJ13"/>
      <c r="AK13"/>
      <c r="AL13"/>
      <c r="AM13" s="10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</row>
    <row r="14" spans="1:105" s="13" customFormat="1" ht="15" customHeight="1">
      <c r="A14" s="7">
        <f t="shared" si="1"/>
        <v>12</v>
      </c>
      <c r="B14" s="8" t="s">
        <v>58</v>
      </c>
      <c r="C14" s="9">
        <v>2623</v>
      </c>
      <c r="D14" s="12">
        <v>9329.151509376332</v>
      </c>
      <c r="E14" s="12">
        <v>3186.85866035222</v>
      </c>
      <c r="F14" s="12">
        <v>421.30081300813004</v>
      </c>
      <c r="G14" s="12"/>
      <c r="H14" s="12">
        <v>156386.82926829267</v>
      </c>
      <c r="I14" s="12">
        <v>91599.33675733772</v>
      </c>
      <c r="J14" s="12">
        <v>2024.5746818168177</v>
      </c>
      <c r="K14" s="12">
        <v>4575.9318814282415</v>
      </c>
      <c r="L14" s="12">
        <v>71.40371317099101</v>
      </c>
      <c r="M14" s="12">
        <v>135.7745445323098</v>
      </c>
      <c r="N14" s="12">
        <v>29188.58298364722</v>
      </c>
      <c r="O14" s="12">
        <v>145020</v>
      </c>
      <c r="P14" s="12">
        <v>328742</v>
      </c>
      <c r="Q14" s="12">
        <f>634.490046261451+2220</f>
        <v>2854.490046261451</v>
      </c>
      <c r="R14" s="12">
        <v>95.5159067052975</v>
      </c>
      <c r="S14" s="12">
        <v>4883.252748048311</v>
      </c>
      <c r="T14" s="12">
        <v>457.1638436764085</v>
      </c>
      <c r="U14" s="12">
        <v>622.0539400185319</v>
      </c>
      <c r="V14" s="12">
        <v>51.569497658949096</v>
      </c>
      <c r="W14" s="12">
        <v>78.55820360523157</v>
      </c>
      <c r="X14" s="12">
        <v>82.6637809704409</v>
      </c>
      <c r="Y14" s="12">
        <v>6801.035477237857</v>
      </c>
      <c r="Z14" s="12">
        <v>7183.439745503533</v>
      </c>
      <c r="AA14" s="12">
        <v>41573.26327361486</v>
      </c>
      <c r="AB14" s="12">
        <v>11367.330906021945</v>
      </c>
      <c r="AC14" s="12">
        <v>17336.079890056375</v>
      </c>
      <c r="AD14" s="12"/>
      <c r="AE14" s="12">
        <v>168599</v>
      </c>
      <c r="AF14" s="12"/>
      <c r="AG14" s="12">
        <v>8520</v>
      </c>
      <c r="AH14" s="12">
        <v>66562.7911583892</v>
      </c>
      <c r="AI14" s="12">
        <f t="shared" si="0"/>
        <v>1107749.9532307312</v>
      </c>
      <c r="AJ14" s="10"/>
      <c r="AK14"/>
      <c r="AL14"/>
      <c r="AM14" s="10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</row>
    <row r="15" spans="1:105" s="11" customFormat="1" ht="15" customHeight="1">
      <c r="A15" s="7">
        <f t="shared" si="1"/>
        <v>13</v>
      </c>
      <c r="B15" s="8" t="s">
        <v>59</v>
      </c>
      <c r="C15" s="9">
        <v>1767</v>
      </c>
      <c r="D15" s="12"/>
      <c r="E15" s="12"/>
      <c r="F15" s="12"/>
      <c r="G15" s="12"/>
      <c r="H15" s="12">
        <v>84126</v>
      </c>
      <c r="I15" s="12">
        <v>81420</v>
      </c>
      <c r="J15" s="12"/>
      <c r="K15" s="12">
        <v>1000</v>
      </c>
      <c r="L15" s="12"/>
      <c r="M15" s="12">
        <v>75</v>
      </c>
      <c r="N15" s="12"/>
      <c r="O15" s="12">
        <v>137107</v>
      </c>
      <c r="P15" s="12">
        <v>85179</v>
      </c>
      <c r="Q15" s="12">
        <v>1940</v>
      </c>
      <c r="R15" s="12"/>
      <c r="S15" s="12">
        <v>2165</v>
      </c>
      <c r="T15" s="12"/>
      <c r="U15" s="12"/>
      <c r="V15" s="12">
        <v>150</v>
      </c>
      <c r="W15" s="12"/>
      <c r="X15" s="12">
        <v>70</v>
      </c>
      <c r="Y15" s="12">
        <v>1869</v>
      </c>
      <c r="Z15" s="12">
        <v>1042</v>
      </c>
      <c r="AA15" s="12"/>
      <c r="AB15" s="12"/>
      <c r="AC15" s="12">
        <v>18020</v>
      </c>
      <c r="AD15" s="12"/>
      <c r="AE15" s="12">
        <v>217260</v>
      </c>
      <c r="AF15" s="12"/>
      <c r="AG15" s="12">
        <v>5280</v>
      </c>
      <c r="AH15" s="12">
        <v>12084</v>
      </c>
      <c r="AI15" s="12">
        <f t="shared" si="0"/>
        <v>648787</v>
      </c>
      <c r="AJ15"/>
      <c r="AK15"/>
      <c r="AL15"/>
      <c r="AM15" s="10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</row>
    <row r="16" spans="1:105" s="13" customFormat="1" ht="15" customHeight="1">
      <c r="A16" s="7">
        <f t="shared" si="1"/>
        <v>14</v>
      </c>
      <c r="B16" s="8" t="s">
        <v>60</v>
      </c>
      <c r="C16" s="9">
        <v>1329</v>
      </c>
      <c r="D16" s="12">
        <v>8346.87933985013</v>
      </c>
      <c r="E16" s="12">
        <v>3297.7328697432254</v>
      </c>
      <c r="F16" s="12"/>
      <c r="G16" s="12"/>
      <c r="H16" s="12">
        <v>45360</v>
      </c>
      <c r="I16" s="12">
        <v>57291.18177345175</v>
      </c>
      <c r="J16" s="12">
        <v>2532.549678233839</v>
      </c>
      <c r="K16" s="12">
        <v>4825.38386156699</v>
      </c>
      <c r="L16" s="12">
        <v>38.763982683982704</v>
      </c>
      <c r="M16" s="12">
        <v>182.5779045136218</v>
      </c>
      <c r="N16" s="12">
        <v>75635.9912517183</v>
      </c>
      <c r="O16" s="12">
        <v>49180</v>
      </c>
      <c r="P16" s="12">
        <v>68990</v>
      </c>
      <c r="Q16" s="12">
        <v>2997</v>
      </c>
      <c r="R16" s="12">
        <v>60.8811348106554</v>
      </c>
      <c r="S16" s="12">
        <v>4509.3027431264745</v>
      </c>
      <c r="T16" s="12">
        <v>377.9173268398273</v>
      </c>
      <c r="U16" s="12">
        <v>624.006471861472</v>
      </c>
      <c r="V16" s="12">
        <v>45.9016393442623</v>
      </c>
      <c r="W16" s="12">
        <v>410.1467642526967</v>
      </c>
      <c r="X16" s="12">
        <v>97.0265151515152</v>
      </c>
      <c r="Y16" s="12">
        <v>4284.634395527533</v>
      </c>
      <c r="Z16" s="12">
        <v>9869.228784008023</v>
      </c>
      <c r="AA16" s="12">
        <v>42225.13678982287</v>
      </c>
      <c r="AB16" s="12">
        <v>18506.52014475876</v>
      </c>
      <c r="AC16" s="12">
        <v>32407.753336326798</v>
      </c>
      <c r="AD16" s="12"/>
      <c r="AE16" s="12">
        <v>110520</v>
      </c>
      <c r="AF16" s="12"/>
      <c r="AG16" s="12"/>
      <c r="AH16" s="12">
        <v>70640.9105219319</v>
      </c>
      <c r="AI16" s="12">
        <f t="shared" si="0"/>
        <v>613257.4272295246</v>
      </c>
      <c r="AJ16" s="10"/>
      <c r="AK16"/>
      <c r="AL16"/>
      <c r="AM16" s="10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</row>
    <row r="17" spans="1:105" s="11" customFormat="1" ht="15" customHeight="1">
      <c r="A17" s="7">
        <f t="shared" si="1"/>
        <v>15</v>
      </c>
      <c r="B17" s="8" t="s">
        <v>61</v>
      </c>
      <c r="C17" s="9">
        <v>1288</v>
      </c>
      <c r="D17" s="12">
        <v>1276.6004244127926</v>
      </c>
      <c r="E17" s="12">
        <v>804.1372033687619</v>
      </c>
      <c r="F17" s="12"/>
      <c r="G17" s="12"/>
      <c r="H17" s="12">
        <v>48340</v>
      </c>
      <c r="I17" s="12">
        <v>56434.33055736975</v>
      </c>
      <c r="J17" s="12">
        <v>234.160629763813</v>
      </c>
      <c r="K17" s="12">
        <v>441.8618199860925</v>
      </c>
      <c r="L17" s="12">
        <v>7.60634471552679</v>
      </c>
      <c r="M17" s="12">
        <v>5.401521280322734</v>
      </c>
      <c r="N17" s="12">
        <v>3947.627147413778</v>
      </c>
      <c r="O17" s="12">
        <v>41321.48418491484</v>
      </c>
      <c r="P17" s="12">
        <v>33476</v>
      </c>
      <c r="Q17" s="12">
        <v>4960</v>
      </c>
      <c r="R17" s="12">
        <v>16.64884219442672</v>
      </c>
      <c r="S17" s="12">
        <v>688.826028073336</v>
      </c>
      <c r="T17" s="12">
        <v>34.38672074677052</v>
      </c>
      <c r="U17" s="12">
        <v>101.2534916164739</v>
      </c>
      <c r="V17" s="12">
        <v>32.415791676941375</v>
      </c>
      <c r="W17" s="12">
        <v>18.28391019539452</v>
      </c>
      <c r="X17" s="12">
        <v>36.37674476109602</v>
      </c>
      <c r="Y17" s="12">
        <v>716.5616070004029</v>
      </c>
      <c r="Z17" s="12">
        <v>1074.0860312917919</v>
      </c>
      <c r="AA17" s="12">
        <v>4487.441952683379</v>
      </c>
      <c r="AB17" s="12">
        <v>1839.4774886853975</v>
      </c>
      <c r="AC17" s="12">
        <v>1862.3397047876929</v>
      </c>
      <c r="AD17" s="12"/>
      <c r="AE17" s="12">
        <v>132185</v>
      </c>
      <c r="AF17" s="12"/>
      <c r="AG17" s="12"/>
      <c r="AH17" s="12">
        <v>9000.016777542884</v>
      </c>
      <c r="AI17" s="12">
        <f t="shared" si="0"/>
        <v>343342.3249244817</v>
      </c>
      <c r="AJ17"/>
      <c r="AK17"/>
      <c r="AL17"/>
      <c r="AM17" s="10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</row>
    <row r="18" spans="1:105" s="13" customFormat="1" ht="15" customHeight="1">
      <c r="A18" s="7">
        <f t="shared" si="1"/>
        <v>16</v>
      </c>
      <c r="B18" s="8" t="s">
        <v>62</v>
      </c>
      <c r="C18" s="9">
        <v>470</v>
      </c>
      <c r="D18" s="12"/>
      <c r="E18" s="12"/>
      <c r="F18" s="12"/>
      <c r="G18" s="12"/>
      <c r="H18" s="12">
        <v>9870</v>
      </c>
      <c r="I18" s="12">
        <v>17800</v>
      </c>
      <c r="J18" s="12"/>
      <c r="K18" s="12"/>
      <c r="L18" s="12"/>
      <c r="M18" s="12"/>
      <c r="N18" s="12"/>
      <c r="O18" s="12">
        <v>14790</v>
      </c>
      <c r="P18" s="12">
        <v>22005</v>
      </c>
      <c r="Q18" s="12">
        <v>3710</v>
      </c>
      <c r="R18" s="12"/>
      <c r="S18" s="12">
        <v>1040</v>
      </c>
      <c r="T18" s="12"/>
      <c r="U18" s="12"/>
      <c r="V18" s="12">
        <v>40</v>
      </c>
      <c r="W18" s="12"/>
      <c r="X18" s="12"/>
      <c r="Y18" s="12">
        <v>550</v>
      </c>
      <c r="Z18" s="12">
        <v>1120</v>
      </c>
      <c r="AA18" s="12"/>
      <c r="AB18" s="12"/>
      <c r="AC18" s="12"/>
      <c r="AD18" s="12"/>
      <c r="AE18" s="12">
        <v>48590</v>
      </c>
      <c r="AF18" s="12"/>
      <c r="AG18" s="12"/>
      <c r="AH18" s="12">
        <v>5430</v>
      </c>
      <c r="AI18" s="12">
        <f t="shared" si="0"/>
        <v>124945</v>
      </c>
      <c r="AJ18" s="10"/>
      <c r="AK18"/>
      <c r="AL18"/>
      <c r="AM18" s="10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</row>
    <row r="19" spans="1:105" s="11" customFormat="1" ht="15" customHeight="1">
      <c r="A19" s="7">
        <f t="shared" si="1"/>
        <v>17</v>
      </c>
      <c r="B19" s="8" t="s">
        <v>63</v>
      </c>
      <c r="C19" s="9">
        <v>10604</v>
      </c>
      <c r="D19" s="12">
        <v>37220</v>
      </c>
      <c r="E19" s="12">
        <v>15940</v>
      </c>
      <c r="F19" s="12"/>
      <c r="G19" s="12"/>
      <c r="H19" s="12">
        <v>351738</v>
      </c>
      <c r="I19" s="12">
        <v>451530</v>
      </c>
      <c r="J19" s="12">
        <v>9140</v>
      </c>
      <c r="K19" s="12">
        <v>15380</v>
      </c>
      <c r="L19" s="12">
        <v>70</v>
      </c>
      <c r="M19" s="12">
        <v>1186</v>
      </c>
      <c r="N19" s="12">
        <v>143430</v>
      </c>
      <c r="O19" s="12">
        <v>541150</v>
      </c>
      <c r="P19" s="12">
        <v>705082</v>
      </c>
      <c r="Q19" s="12">
        <f>1630+50180</f>
        <v>51810</v>
      </c>
      <c r="R19" s="12">
        <v>712</v>
      </c>
      <c r="S19" s="12">
        <v>15405</v>
      </c>
      <c r="T19" s="12">
        <v>635</v>
      </c>
      <c r="U19" s="12">
        <v>1775</v>
      </c>
      <c r="V19" s="12">
        <v>1387</v>
      </c>
      <c r="W19" s="12">
        <v>3730</v>
      </c>
      <c r="X19" s="12">
        <v>540</v>
      </c>
      <c r="Y19" s="12">
        <v>22645</v>
      </c>
      <c r="Z19" s="12">
        <v>38717</v>
      </c>
      <c r="AA19" s="12">
        <v>128600</v>
      </c>
      <c r="AB19" s="12">
        <v>54640</v>
      </c>
      <c r="AC19" s="12">
        <v>337660</v>
      </c>
      <c r="AD19" s="12">
        <v>1440</v>
      </c>
      <c r="AE19" s="12">
        <v>1170680</v>
      </c>
      <c r="AF19" s="12"/>
      <c r="AG19" s="12">
        <v>211880</v>
      </c>
      <c r="AH19" s="12">
        <v>204606</v>
      </c>
      <c r="AI19" s="12">
        <f t="shared" si="0"/>
        <v>4518728</v>
      </c>
      <c r="AJ19"/>
      <c r="AK19"/>
      <c r="AL19"/>
      <c r="AM19" s="10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</row>
    <row r="20" spans="1:105" s="13" customFormat="1" ht="15" customHeight="1">
      <c r="A20" s="7">
        <f t="shared" si="1"/>
        <v>18</v>
      </c>
      <c r="B20" s="8" t="s">
        <v>64</v>
      </c>
      <c r="C20" s="9">
        <v>966</v>
      </c>
      <c r="D20" s="12"/>
      <c r="E20" s="12"/>
      <c r="F20" s="12"/>
      <c r="G20" s="12"/>
      <c r="H20" s="12">
        <v>30630</v>
      </c>
      <c r="I20" s="12">
        <v>55380</v>
      </c>
      <c r="J20" s="12"/>
      <c r="K20" s="12">
        <v>420</v>
      </c>
      <c r="L20" s="12"/>
      <c r="M20" s="12">
        <v>90</v>
      </c>
      <c r="N20" s="12"/>
      <c r="O20" s="12">
        <v>34685</v>
      </c>
      <c r="P20" s="12">
        <v>103138</v>
      </c>
      <c r="Q20" s="12">
        <v>3769</v>
      </c>
      <c r="R20" s="12">
        <v>30</v>
      </c>
      <c r="S20" s="12">
        <v>760</v>
      </c>
      <c r="T20" s="12"/>
      <c r="U20" s="12"/>
      <c r="V20" s="12">
        <v>110</v>
      </c>
      <c r="W20" s="12"/>
      <c r="X20" s="12">
        <v>120</v>
      </c>
      <c r="Y20" s="12">
        <v>1680</v>
      </c>
      <c r="Z20" s="12">
        <v>580</v>
      </c>
      <c r="AA20" s="12"/>
      <c r="AB20" s="12"/>
      <c r="AC20" s="12">
        <v>46060</v>
      </c>
      <c r="AD20" s="12"/>
      <c r="AE20" s="12">
        <v>47420</v>
      </c>
      <c r="AF20" s="12"/>
      <c r="AG20" s="12"/>
      <c r="AH20" s="12">
        <v>32980</v>
      </c>
      <c r="AI20" s="12">
        <f t="shared" si="0"/>
        <v>357852</v>
      </c>
      <c r="AJ20" s="10"/>
      <c r="AK20"/>
      <c r="AL20"/>
      <c r="AM20" s="1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</row>
    <row r="21" spans="1:105" s="11" customFormat="1" ht="15" customHeight="1">
      <c r="A21" s="7">
        <f t="shared" si="1"/>
        <v>19</v>
      </c>
      <c r="B21" s="8" t="s">
        <v>65</v>
      </c>
      <c r="C21" s="9">
        <v>291</v>
      </c>
      <c r="D21" s="12">
        <v>1310.4758391268267</v>
      </c>
      <c r="E21" s="12">
        <v>445.97325289441704</v>
      </c>
      <c r="F21" s="12">
        <v>50.5691056910569</v>
      </c>
      <c r="G21" s="12"/>
      <c r="H21" s="12">
        <v>7669.756097560976</v>
      </c>
      <c r="I21" s="12">
        <v>13327.422989131595</v>
      </c>
      <c r="J21" s="12">
        <v>289.5701255712113</v>
      </c>
      <c r="K21" s="12">
        <v>622.0896895960585</v>
      </c>
      <c r="L21" s="12">
        <v>10.108221602575751</v>
      </c>
      <c r="M21" s="12">
        <v>7.360217421853016</v>
      </c>
      <c r="N21" s="12">
        <v>4230.416107079404</v>
      </c>
      <c r="O21" s="12">
        <v>7515</v>
      </c>
      <c r="P21" s="12"/>
      <c r="Q21" s="12">
        <f>88.5435099753976+1320</f>
        <v>1408.5435099753977</v>
      </c>
      <c r="R21" s="12">
        <v>14.95175211912612</v>
      </c>
      <c r="S21" s="12">
        <v>812.4113770388404</v>
      </c>
      <c r="T21" s="12">
        <v>67.09081353542452</v>
      </c>
      <c r="U21" s="12">
        <v>87.9540760182737</v>
      </c>
      <c r="V21" s="12">
        <v>8.117153644752939</v>
      </c>
      <c r="W21" s="12">
        <v>10.000740598107027</v>
      </c>
      <c r="X21" s="12">
        <v>11.0365425513696</v>
      </c>
      <c r="Y21" s="12">
        <v>955.5502486274876</v>
      </c>
      <c r="Z21" s="12">
        <v>1051.4432936868038</v>
      </c>
      <c r="AA21" s="12">
        <v>5790.0723309261475</v>
      </c>
      <c r="AB21" s="12">
        <v>1466.42039488839</v>
      </c>
      <c r="AC21" s="12">
        <v>2513.520439677711</v>
      </c>
      <c r="AD21" s="12"/>
      <c r="AE21" s="12">
        <v>41290</v>
      </c>
      <c r="AF21" s="12"/>
      <c r="AG21" s="12"/>
      <c r="AH21" s="12">
        <v>11184.88036064394</v>
      </c>
      <c r="AI21" s="12">
        <f t="shared" si="0"/>
        <v>102150.73467960773</v>
      </c>
      <c r="AJ21"/>
      <c r="AK21"/>
      <c r="AL21"/>
      <c r="AM21" s="10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</row>
    <row r="22" spans="1:105" s="13" customFormat="1" ht="15" customHeight="1">
      <c r="A22" s="7">
        <f t="shared" si="1"/>
        <v>20</v>
      </c>
      <c r="B22" s="8" t="s">
        <v>66</v>
      </c>
      <c r="C22" s="9">
        <v>641</v>
      </c>
      <c r="D22" s="12"/>
      <c r="E22" s="12"/>
      <c r="F22" s="12"/>
      <c r="G22" s="12"/>
      <c r="H22" s="12">
        <v>23230</v>
      </c>
      <c r="I22" s="12">
        <v>30280</v>
      </c>
      <c r="J22" s="12"/>
      <c r="K22" s="12"/>
      <c r="L22" s="12"/>
      <c r="M22" s="12"/>
      <c r="N22" s="12"/>
      <c r="O22" s="12">
        <v>26010</v>
      </c>
      <c r="P22" s="12">
        <v>50230</v>
      </c>
      <c r="Q22" s="12"/>
      <c r="R22" s="12"/>
      <c r="S22" s="12">
        <v>330</v>
      </c>
      <c r="T22" s="12"/>
      <c r="U22" s="12"/>
      <c r="V22" s="12">
        <v>180</v>
      </c>
      <c r="W22" s="12"/>
      <c r="X22" s="12">
        <v>130</v>
      </c>
      <c r="Y22" s="12">
        <v>305</v>
      </c>
      <c r="Z22" s="12">
        <v>215</v>
      </c>
      <c r="AA22" s="12"/>
      <c r="AB22" s="12"/>
      <c r="AC22" s="12"/>
      <c r="AD22" s="12"/>
      <c r="AE22" s="12">
        <v>74140</v>
      </c>
      <c r="AF22" s="12"/>
      <c r="AG22" s="12"/>
      <c r="AH22" s="12">
        <v>5060</v>
      </c>
      <c r="AI22" s="12">
        <f t="shared" si="0"/>
        <v>210110</v>
      </c>
      <c r="AJ22" s="10"/>
      <c r="AK22"/>
      <c r="AL22"/>
      <c r="AM22" s="10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105" s="11" customFormat="1" ht="15" customHeight="1">
      <c r="A23" s="7">
        <f t="shared" si="1"/>
        <v>21</v>
      </c>
      <c r="B23" s="8" t="s">
        <v>67</v>
      </c>
      <c r="C23" s="9">
        <v>611</v>
      </c>
      <c r="D23" s="12"/>
      <c r="E23" s="12"/>
      <c r="F23" s="12"/>
      <c r="G23" s="12"/>
      <c r="H23" s="12">
        <v>24930</v>
      </c>
      <c r="I23" s="12">
        <v>37415</v>
      </c>
      <c r="J23" s="12"/>
      <c r="K23" s="12">
        <f>261+450</f>
        <v>711</v>
      </c>
      <c r="L23" s="12"/>
      <c r="M23" s="12"/>
      <c r="N23" s="12"/>
      <c r="O23" s="12">
        <v>12837</v>
      </c>
      <c r="P23" s="12"/>
      <c r="Q23" s="12"/>
      <c r="R23" s="12"/>
      <c r="S23" s="12">
        <v>613</v>
      </c>
      <c r="T23" s="12"/>
      <c r="U23" s="12"/>
      <c r="V23" s="12">
        <v>92</v>
      </c>
      <c r="W23" s="12"/>
      <c r="X23" s="12">
        <v>96</v>
      </c>
      <c r="Y23" s="12"/>
      <c r="Z23" s="12"/>
      <c r="AA23" s="12">
        <f>2372+385</f>
        <v>2757</v>
      </c>
      <c r="AB23" s="12">
        <f>413+1270</f>
        <v>1683</v>
      </c>
      <c r="AC23" s="12"/>
      <c r="AD23" s="12"/>
      <c r="AE23" s="12">
        <v>111925</v>
      </c>
      <c r="AF23" s="12"/>
      <c r="AG23" s="12"/>
      <c r="AH23" s="12">
        <f>8177+3480</f>
        <v>11657</v>
      </c>
      <c r="AI23" s="12">
        <f t="shared" si="0"/>
        <v>204716</v>
      </c>
      <c r="AJ23"/>
      <c r="AK23"/>
      <c r="AL23"/>
      <c r="AM23" s="10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</row>
    <row r="24" spans="1:105" s="13" customFormat="1" ht="15" customHeight="1">
      <c r="A24" s="7">
        <f t="shared" si="1"/>
        <v>22</v>
      </c>
      <c r="B24" s="8" t="s">
        <v>68</v>
      </c>
      <c r="C24" s="9">
        <v>3810</v>
      </c>
      <c r="D24" s="12">
        <v>6546.938008009738</v>
      </c>
      <c r="E24" s="12">
        <v>4197.570557447792</v>
      </c>
      <c r="F24" s="12"/>
      <c r="G24" s="12"/>
      <c r="H24" s="12">
        <v>164630</v>
      </c>
      <c r="I24" s="12">
        <v>151055.55439179976</v>
      </c>
      <c r="J24" s="12">
        <v>1200.7115415925496</v>
      </c>
      <c r="K24" s="12">
        <v>2260.710200479162</v>
      </c>
      <c r="L24" s="12">
        <v>43.63619502102533</v>
      </c>
      <c r="M24" s="12">
        <v>102.2850965881605</v>
      </c>
      <c r="N24" s="12">
        <f>20702.301854914+7900+26340</f>
        <v>54942.301854913996</v>
      </c>
      <c r="O24" s="12">
        <f>176636.107055961+11730</f>
        <v>188366.107055961</v>
      </c>
      <c r="P24" s="12">
        <v>212165</v>
      </c>
      <c r="Q24" s="12">
        <v>11650</v>
      </c>
      <c r="R24" s="12">
        <v>88.81704886191302</v>
      </c>
      <c r="S24" s="12">
        <v>3412.5936664318633</v>
      </c>
      <c r="T24" s="12">
        <v>175.2438435277156</v>
      </c>
      <c r="U24" s="12">
        <v>557.3166450928351</v>
      </c>
      <c r="V24" s="12">
        <v>294.18766079295995</v>
      </c>
      <c r="W24" s="12">
        <v>100.64590303301739</v>
      </c>
      <c r="X24" s="12">
        <v>210.6616557795681</v>
      </c>
      <c r="Y24" s="12">
        <v>3726.0115570447792</v>
      </c>
      <c r="Z24" s="12">
        <v>5592.981626557367</v>
      </c>
      <c r="AA24" s="12">
        <v>23242.58535680018</v>
      </c>
      <c r="AB24" s="12">
        <v>9456.190461274831</v>
      </c>
      <c r="AC24" s="12">
        <v>9510.292140400754</v>
      </c>
      <c r="AD24" s="12"/>
      <c r="AE24" s="12">
        <v>260930</v>
      </c>
      <c r="AF24" s="12"/>
      <c r="AG24" s="12"/>
      <c r="AH24" s="12">
        <v>46874.92994953953</v>
      </c>
      <c r="AI24" s="12">
        <f t="shared" si="0"/>
        <v>1161333.2724169504</v>
      </c>
      <c r="AJ24" s="10"/>
      <c r="AK24"/>
      <c r="AL24"/>
      <c r="AM24" s="10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</row>
    <row r="25" spans="1:105" s="11" customFormat="1" ht="15" customHeight="1">
      <c r="A25" s="7">
        <f t="shared" si="1"/>
        <v>23</v>
      </c>
      <c r="B25" s="8" t="s">
        <v>69</v>
      </c>
      <c r="C25" s="9">
        <v>1263</v>
      </c>
      <c r="D25" s="12"/>
      <c r="E25" s="12"/>
      <c r="F25" s="12"/>
      <c r="G25" s="12"/>
      <c r="H25" s="12">
        <v>35080</v>
      </c>
      <c r="I25" s="12">
        <v>61990</v>
      </c>
      <c r="J25" s="12"/>
      <c r="K25" s="12"/>
      <c r="L25" s="12"/>
      <c r="M25" s="12">
        <v>30</v>
      </c>
      <c r="N25" s="12"/>
      <c r="O25" s="12">
        <v>45200</v>
      </c>
      <c r="P25" s="12">
        <v>73410</v>
      </c>
      <c r="Q25" s="12"/>
      <c r="R25" s="12"/>
      <c r="S25" s="12">
        <v>892</v>
      </c>
      <c r="T25" s="12"/>
      <c r="U25" s="12"/>
      <c r="V25" s="12">
        <v>50</v>
      </c>
      <c r="W25" s="12"/>
      <c r="X25" s="12">
        <v>137</v>
      </c>
      <c r="Y25" s="12">
        <v>893</v>
      </c>
      <c r="Z25" s="12">
        <v>500</v>
      </c>
      <c r="AA25" s="12"/>
      <c r="AB25" s="12"/>
      <c r="AC25" s="12"/>
      <c r="AD25" s="12"/>
      <c r="AE25" s="12">
        <v>138800</v>
      </c>
      <c r="AF25" s="12"/>
      <c r="AG25" s="12"/>
      <c r="AH25" s="12">
        <v>26675</v>
      </c>
      <c r="AI25" s="12">
        <f t="shared" si="0"/>
        <v>383657</v>
      </c>
      <c r="AJ25"/>
      <c r="AK25"/>
      <c r="AL25"/>
      <c r="AM25" s="10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</row>
    <row r="26" spans="1:105" s="13" customFormat="1" ht="15" customHeight="1">
      <c r="A26" s="7">
        <f t="shared" si="1"/>
        <v>24</v>
      </c>
      <c r="B26" s="8" t="s">
        <v>70</v>
      </c>
      <c r="C26" s="9">
        <v>618</v>
      </c>
      <c r="D26" s="12"/>
      <c r="E26" s="12"/>
      <c r="F26" s="12"/>
      <c r="G26" s="12"/>
      <c r="H26" s="12">
        <v>15204</v>
      </c>
      <c r="I26" s="12">
        <v>33306</v>
      </c>
      <c r="J26" s="12"/>
      <c r="K26" s="12">
        <v>90</v>
      </c>
      <c r="L26" s="12"/>
      <c r="M26" s="12"/>
      <c r="N26" s="12"/>
      <c r="O26" s="12">
        <v>12656</v>
      </c>
      <c r="P26" s="12"/>
      <c r="Q26" s="12"/>
      <c r="R26" s="12"/>
      <c r="S26" s="12"/>
      <c r="T26" s="12"/>
      <c r="U26" s="12"/>
      <c r="V26" s="12">
        <v>94</v>
      </c>
      <c r="W26" s="12"/>
      <c r="X26" s="12">
        <v>98</v>
      </c>
      <c r="Y26" s="12"/>
      <c r="Z26" s="12"/>
      <c r="AA26" s="12"/>
      <c r="AB26" s="12"/>
      <c r="AC26" s="12"/>
      <c r="AD26" s="12"/>
      <c r="AE26" s="12">
        <v>126459</v>
      </c>
      <c r="AF26" s="12"/>
      <c r="AG26" s="12"/>
      <c r="AH26" s="12">
        <f>11766+720</f>
        <v>12486</v>
      </c>
      <c r="AI26" s="12">
        <f t="shared" si="0"/>
        <v>200393</v>
      </c>
      <c r="AJ26" s="10"/>
      <c r="AK26"/>
      <c r="AL26"/>
      <c r="AM26" s="10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s="11" customFormat="1" ht="15" customHeight="1">
      <c r="A27" s="7">
        <f t="shared" si="1"/>
        <v>25</v>
      </c>
      <c r="B27" s="8" t="s">
        <v>71</v>
      </c>
      <c r="C27" s="9">
        <v>398</v>
      </c>
      <c r="D27" s="12"/>
      <c r="E27" s="12"/>
      <c r="F27" s="12"/>
      <c r="G27" s="12"/>
      <c r="H27" s="12">
        <v>14612</v>
      </c>
      <c r="I27" s="12">
        <v>20645</v>
      </c>
      <c r="J27" s="12"/>
      <c r="K27" s="12"/>
      <c r="L27" s="12"/>
      <c r="M27" s="12"/>
      <c r="N27" s="12"/>
      <c r="O27" s="12">
        <v>13144</v>
      </c>
      <c r="P27" s="12"/>
      <c r="Q27" s="12"/>
      <c r="R27" s="12"/>
      <c r="S27" s="12">
        <v>755</v>
      </c>
      <c r="T27" s="12"/>
      <c r="U27" s="12"/>
      <c r="V27" s="12">
        <v>62</v>
      </c>
      <c r="W27" s="12"/>
      <c r="X27" s="12">
        <v>65</v>
      </c>
      <c r="Y27" s="12"/>
      <c r="Z27" s="12"/>
      <c r="AA27" s="12"/>
      <c r="AB27" s="12"/>
      <c r="AC27" s="12"/>
      <c r="AD27" s="12"/>
      <c r="AE27" s="12">
        <v>144978</v>
      </c>
      <c r="AF27" s="12"/>
      <c r="AG27" s="12">
        <v>5720</v>
      </c>
      <c r="AH27" s="12">
        <f>654+70</f>
        <v>724</v>
      </c>
      <c r="AI27" s="12">
        <f t="shared" si="0"/>
        <v>200705</v>
      </c>
      <c r="AJ27"/>
      <c r="AK27"/>
      <c r="AL27"/>
      <c r="AM27" s="10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</row>
    <row r="28" spans="1:105" s="13" customFormat="1" ht="15" customHeight="1">
      <c r="A28" s="7">
        <f t="shared" si="1"/>
        <v>26</v>
      </c>
      <c r="B28" s="8" t="s">
        <v>72</v>
      </c>
      <c r="C28" s="9">
        <v>2787</v>
      </c>
      <c r="D28" s="12">
        <v>3669.9868097076096</v>
      </c>
      <c r="E28" s="12">
        <v>1921.188800591631</v>
      </c>
      <c r="F28" s="12"/>
      <c r="G28" s="12"/>
      <c r="H28" s="12">
        <v>124220</v>
      </c>
      <c r="I28" s="12">
        <v>104615.30346645351</v>
      </c>
      <c r="J28" s="12">
        <v>1375.424320422427</v>
      </c>
      <c r="K28" s="12">
        <v>2719.333777296816</v>
      </c>
      <c r="L28" s="12">
        <v>17.15151515151513</v>
      </c>
      <c r="M28" s="12">
        <v>147.6988410353693</v>
      </c>
      <c r="N28" s="12">
        <v>41103.74730008559</v>
      </c>
      <c r="O28" s="12">
        <v>164600</v>
      </c>
      <c r="P28" s="12">
        <v>78590</v>
      </c>
      <c r="Q28" s="12">
        <v>17349</v>
      </c>
      <c r="R28" s="12">
        <v>40.83351842196876</v>
      </c>
      <c r="S28" s="12">
        <v>2554.1250351139493</v>
      </c>
      <c r="T28" s="12">
        <v>214.51515151515133</v>
      </c>
      <c r="U28" s="12">
        <v>329.62121212121167</v>
      </c>
      <c r="V28" s="12">
        <v>130.2107728337237</v>
      </c>
      <c r="W28" s="12">
        <v>291.9506933744223</v>
      </c>
      <c r="X28" s="12">
        <v>101.5151515151515</v>
      </c>
      <c r="Y28" s="12">
        <v>2863.3117277013803</v>
      </c>
      <c r="Z28" s="12">
        <v>5426.833505992547</v>
      </c>
      <c r="AA28" s="12">
        <v>22297.72382109474</v>
      </c>
      <c r="AB28" s="12">
        <v>10484.404089157199</v>
      </c>
      <c r="AC28" s="12">
        <v>42259.27729174421</v>
      </c>
      <c r="AD28" s="12"/>
      <c r="AE28" s="12">
        <v>395820</v>
      </c>
      <c r="AF28" s="12"/>
      <c r="AG28" s="12"/>
      <c r="AH28" s="12">
        <v>45435.754179275486</v>
      </c>
      <c r="AI28" s="12">
        <f t="shared" si="0"/>
        <v>1068578.9109806055</v>
      </c>
      <c r="AJ28" s="10"/>
      <c r="AK28"/>
      <c r="AL28"/>
      <c r="AM28" s="10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</row>
    <row r="29" spans="1:105" s="11" customFormat="1" ht="15" customHeight="1">
      <c r="A29" s="7">
        <f t="shared" si="1"/>
        <v>27</v>
      </c>
      <c r="B29" s="8" t="s">
        <v>73</v>
      </c>
      <c r="C29" s="9">
        <v>304</v>
      </c>
      <c r="D29" s="12"/>
      <c r="E29" s="12"/>
      <c r="F29" s="12"/>
      <c r="G29" s="12"/>
      <c r="H29" s="12">
        <v>10270</v>
      </c>
      <c r="I29" s="12">
        <v>19190</v>
      </c>
      <c r="J29" s="12"/>
      <c r="K29" s="12"/>
      <c r="L29" s="12"/>
      <c r="M29" s="12">
        <v>10</v>
      </c>
      <c r="N29" s="12"/>
      <c r="O29" s="12">
        <v>11081</v>
      </c>
      <c r="P29" s="12"/>
      <c r="Q29" s="12">
        <v>1119</v>
      </c>
      <c r="R29" s="12"/>
      <c r="S29" s="12">
        <v>670</v>
      </c>
      <c r="T29" s="12"/>
      <c r="U29" s="12"/>
      <c r="V29" s="12">
        <v>60</v>
      </c>
      <c r="W29" s="12"/>
      <c r="X29" s="12">
        <v>50</v>
      </c>
      <c r="Y29" s="12">
        <v>310</v>
      </c>
      <c r="Z29" s="12">
        <v>1300</v>
      </c>
      <c r="AA29" s="12"/>
      <c r="AB29" s="12"/>
      <c r="AC29" s="12"/>
      <c r="AD29" s="12">
        <v>220</v>
      </c>
      <c r="AE29" s="12">
        <v>24610</v>
      </c>
      <c r="AF29" s="12"/>
      <c r="AG29" s="12"/>
      <c r="AH29" s="12">
        <v>8620</v>
      </c>
      <c r="AI29" s="12">
        <f t="shared" si="0"/>
        <v>77510</v>
      </c>
      <c r="AJ29"/>
      <c r="AK29"/>
      <c r="AL29"/>
      <c r="AM29" s="10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</row>
    <row r="30" spans="1:105" s="13" customFormat="1" ht="15" customHeight="1">
      <c r="A30" s="7">
        <f t="shared" si="1"/>
        <v>28</v>
      </c>
      <c r="B30" s="8" t="s">
        <v>74</v>
      </c>
      <c r="C30" s="9">
        <v>185</v>
      </c>
      <c r="D30" s="12"/>
      <c r="E30" s="12"/>
      <c r="F30" s="12"/>
      <c r="G30" s="12"/>
      <c r="H30" s="12">
        <v>7702</v>
      </c>
      <c r="I30" s="12">
        <v>8340</v>
      </c>
      <c r="J30" s="12"/>
      <c r="K30" s="12"/>
      <c r="L30" s="12"/>
      <c r="M30" s="12"/>
      <c r="N30" s="12"/>
      <c r="O30" s="12">
        <v>7019</v>
      </c>
      <c r="P30" s="12">
        <v>15061</v>
      </c>
      <c r="Q30" s="12"/>
      <c r="R30" s="12"/>
      <c r="S30" s="12"/>
      <c r="T30" s="12"/>
      <c r="U30" s="12"/>
      <c r="V30" s="12"/>
      <c r="W30" s="12"/>
      <c r="X30" s="12"/>
      <c r="Y30" s="12">
        <v>168</v>
      </c>
      <c r="Z30" s="12">
        <v>25</v>
      </c>
      <c r="AA30" s="12"/>
      <c r="AB30" s="12"/>
      <c r="AC30" s="12"/>
      <c r="AD30" s="12"/>
      <c r="AE30" s="12">
        <v>19206</v>
      </c>
      <c r="AF30" s="12"/>
      <c r="AG30" s="12"/>
      <c r="AH30" s="12">
        <v>2330</v>
      </c>
      <c r="AI30" s="12">
        <f t="shared" si="0"/>
        <v>59851</v>
      </c>
      <c r="AJ30" s="10"/>
      <c r="AK30"/>
      <c r="AL30"/>
      <c r="AM30" s="1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</row>
    <row r="31" spans="1:105" s="11" customFormat="1" ht="15" customHeight="1">
      <c r="A31" s="7">
        <f t="shared" si="1"/>
        <v>29</v>
      </c>
      <c r="B31" s="8" t="s">
        <v>75</v>
      </c>
      <c r="C31" s="9">
        <v>1891</v>
      </c>
      <c r="D31" s="12">
        <v>4380.731035998778</v>
      </c>
      <c r="E31" s="12">
        <v>2185.331857259142</v>
      </c>
      <c r="F31" s="12"/>
      <c r="G31" s="12"/>
      <c r="H31" s="12">
        <v>60190</v>
      </c>
      <c r="I31" s="12">
        <v>95522.8874175083</v>
      </c>
      <c r="J31" s="12">
        <v>1649.858562758967</v>
      </c>
      <c r="K31" s="12">
        <v>5000.469497155328</v>
      </c>
      <c r="L31" s="12">
        <v>91.3732268663603</v>
      </c>
      <c r="M31" s="12">
        <v>305.3239619543033</v>
      </c>
      <c r="N31" s="12">
        <v>21755.596399539572</v>
      </c>
      <c r="O31" s="12">
        <v>71540</v>
      </c>
      <c r="P31" s="12">
        <v>126755</v>
      </c>
      <c r="Q31" s="12">
        <f>174.835099514888+7272</f>
        <v>7446.835099514888</v>
      </c>
      <c r="R31" s="12">
        <v>33.79076538607436</v>
      </c>
      <c r="S31" s="12">
        <v>4045.143439887831</v>
      </c>
      <c r="T31" s="12">
        <v>207.6890879750546</v>
      </c>
      <c r="U31" s="12">
        <v>437.157005299509</v>
      </c>
      <c r="V31" s="12">
        <v>142.9283343877894</v>
      </c>
      <c r="W31" s="12">
        <v>52.8870636550308</v>
      </c>
      <c r="X31" s="12">
        <v>164.4759138292468</v>
      </c>
      <c r="Y31" s="12">
        <v>3471.2080554005915</v>
      </c>
      <c r="Z31" s="12">
        <v>2194.801210920386</v>
      </c>
      <c r="AA31" s="12">
        <v>25820.0638622576</v>
      </c>
      <c r="AB31" s="12">
        <v>3389.679348629442</v>
      </c>
      <c r="AC31" s="12">
        <v>22313.744942184472</v>
      </c>
      <c r="AD31" s="12"/>
      <c r="AE31" s="12">
        <v>141810</v>
      </c>
      <c r="AF31" s="12"/>
      <c r="AG31" s="12">
        <v>6240</v>
      </c>
      <c r="AH31" s="12">
        <v>86691.4823571511</v>
      </c>
      <c r="AI31" s="12">
        <f t="shared" si="0"/>
        <v>693838.4584455197</v>
      </c>
      <c r="AJ31"/>
      <c r="AK31"/>
      <c r="AL31"/>
      <c r="AM31" s="10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</row>
    <row r="32" spans="1:105" s="13" customFormat="1" ht="15" customHeight="1">
      <c r="A32" s="7">
        <f t="shared" si="1"/>
        <v>30</v>
      </c>
      <c r="B32" s="8" t="s">
        <v>76</v>
      </c>
      <c r="C32" s="9">
        <v>894</v>
      </c>
      <c r="D32" s="12"/>
      <c r="E32" s="12"/>
      <c r="F32" s="12"/>
      <c r="G32" s="12"/>
      <c r="H32" s="12">
        <v>26543</v>
      </c>
      <c r="I32" s="12">
        <v>41750</v>
      </c>
      <c r="J32" s="12"/>
      <c r="K32" s="12"/>
      <c r="L32" s="12"/>
      <c r="M32" s="12">
        <v>4</v>
      </c>
      <c r="N32" s="12"/>
      <c r="O32" s="12">
        <v>26560</v>
      </c>
      <c r="P32" s="12">
        <v>61367</v>
      </c>
      <c r="Q32" s="12"/>
      <c r="R32" s="12"/>
      <c r="S32" s="12">
        <v>558</v>
      </c>
      <c r="T32" s="12"/>
      <c r="U32" s="12"/>
      <c r="V32" s="12"/>
      <c r="W32" s="12"/>
      <c r="X32" s="12"/>
      <c r="Y32" s="12">
        <v>1363</v>
      </c>
      <c r="Z32" s="12">
        <v>475</v>
      </c>
      <c r="AA32" s="12">
        <v>30</v>
      </c>
      <c r="AB32" s="12">
        <v>200</v>
      </c>
      <c r="AC32" s="12">
        <v>13030</v>
      </c>
      <c r="AD32" s="12"/>
      <c r="AE32" s="12">
        <v>154720</v>
      </c>
      <c r="AF32" s="12"/>
      <c r="AG32" s="12"/>
      <c r="AH32" s="12">
        <v>12678</v>
      </c>
      <c r="AI32" s="12">
        <f t="shared" si="0"/>
        <v>339278</v>
      </c>
      <c r="AJ32" s="10"/>
      <c r="AK32"/>
      <c r="AL32"/>
      <c r="AM32" s="10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</row>
    <row r="33" spans="1:105" s="11" customFormat="1" ht="15" customHeight="1">
      <c r="A33" s="7">
        <f t="shared" si="1"/>
        <v>31</v>
      </c>
      <c r="B33" s="8" t="s">
        <v>77</v>
      </c>
      <c r="C33" s="9">
        <v>748</v>
      </c>
      <c r="D33" s="12">
        <v>1191.7356258636305</v>
      </c>
      <c r="E33" s="12">
        <v>553.0143305336508</v>
      </c>
      <c r="F33" s="12">
        <v>69.46370505405628</v>
      </c>
      <c r="G33" s="12">
        <v>37.58839082580088</v>
      </c>
      <c r="H33" s="12">
        <v>60988</v>
      </c>
      <c r="I33" s="12">
        <v>65813.30001677142</v>
      </c>
      <c r="J33" s="12">
        <v>590.2593891350107</v>
      </c>
      <c r="K33" s="12">
        <v>3307.755407649397</v>
      </c>
      <c r="L33" s="12">
        <v>20.71630958071748</v>
      </c>
      <c r="M33" s="12">
        <v>12.2416872906824</v>
      </c>
      <c r="N33" s="12">
        <v>6399.356343806033</v>
      </c>
      <c r="O33" s="12">
        <v>49389.60687960688</v>
      </c>
      <c r="P33" s="12">
        <v>54110</v>
      </c>
      <c r="Q33" s="12">
        <v>1460</v>
      </c>
      <c r="R33" s="12">
        <v>20.850381808795078</v>
      </c>
      <c r="S33" s="12">
        <v>1093.8559838512433</v>
      </c>
      <c r="T33" s="12">
        <v>51.53902917746144</v>
      </c>
      <c r="U33" s="12">
        <v>84.36398116050181</v>
      </c>
      <c r="V33" s="12">
        <v>72.09260000457087</v>
      </c>
      <c r="W33" s="12">
        <v>34.32039565887159</v>
      </c>
      <c r="X33" s="12">
        <v>34.27468524502825</v>
      </c>
      <c r="Y33" s="12">
        <v>1557.0214305040581</v>
      </c>
      <c r="Z33" s="12">
        <v>1711.4491088922816</v>
      </c>
      <c r="AA33" s="12">
        <v>7683.4070454361945</v>
      </c>
      <c r="AB33" s="12">
        <v>2658.189658803135</v>
      </c>
      <c r="AC33" s="12">
        <v>4070.0198152633916</v>
      </c>
      <c r="AD33" s="12"/>
      <c r="AE33" s="12">
        <v>89870</v>
      </c>
      <c r="AF33" s="12"/>
      <c r="AG33" s="12"/>
      <c r="AH33" s="12">
        <v>16458.67671460241</v>
      </c>
      <c r="AI33" s="12">
        <f t="shared" si="0"/>
        <v>369343.09891652525</v>
      </c>
      <c r="AJ33"/>
      <c r="AK33"/>
      <c r="AL33"/>
      <c r="AM33" s="10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</row>
    <row r="34" spans="1:105" s="13" customFormat="1" ht="15" customHeight="1">
      <c r="A34" s="7">
        <f t="shared" si="1"/>
        <v>32</v>
      </c>
      <c r="B34" s="8" t="s">
        <v>78</v>
      </c>
      <c r="C34" s="9">
        <v>3253</v>
      </c>
      <c r="D34" s="12">
        <v>17882.35087235781</v>
      </c>
      <c r="E34" s="12">
        <v>5758.713462511968</v>
      </c>
      <c r="F34" s="12">
        <v>832.845528455284</v>
      </c>
      <c r="G34" s="12"/>
      <c r="H34" s="12">
        <v>201833.17073170733</v>
      </c>
      <c r="I34" s="12">
        <v>118167.31641247732</v>
      </c>
      <c r="J34" s="12">
        <v>4225.72649626301</v>
      </c>
      <c r="K34" s="12">
        <v>8854.097187121577</v>
      </c>
      <c r="L34" s="12">
        <v>151.22801755369102</v>
      </c>
      <c r="M34" s="12">
        <v>439.152518110108</v>
      </c>
      <c r="N34" s="12">
        <v>55780.27952575038</v>
      </c>
      <c r="O34" s="12">
        <v>206030</v>
      </c>
      <c r="P34" s="12">
        <v>385662</v>
      </c>
      <c r="Q34" s="12">
        <f>1296.22032351422+3120</f>
        <v>4416.22032351422</v>
      </c>
      <c r="R34" s="12">
        <v>197.5990956027385</v>
      </c>
      <c r="S34" s="12">
        <v>9297.429465506528</v>
      </c>
      <c r="T34" s="12">
        <v>964.536807214487</v>
      </c>
      <c r="U34" s="12">
        <v>1302.3954142334242</v>
      </c>
      <c r="V34" s="12">
        <v>393.7425436746305</v>
      </c>
      <c r="W34" s="12">
        <v>157.4245700827992</v>
      </c>
      <c r="X34" s="12">
        <v>248.80234265287882</v>
      </c>
      <c r="Y34" s="12">
        <v>13038.072462243994</v>
      </c>
      <c r="Z34" s="12">
        <v>14331.808732100179</v>
      </c>
      <c r="AA34" s="12">
        <v>80406.00378452893</v>
      </c>
      <c r="AB34" s="12">
        <v>21635.60736997403</v>
      </c>
      <c r="AC34" s="12">
        <v>38142.62915025205</v>
      </c>
      <c r="AD34" s="12">
        <v>500</v>
      </c>
      <c r="AE34" s="12">
        <v>442820</v>
      </c>
      <c r="AF34" s="12"/>
      <c r="AG34" s="12"/>
      <c r="AH34" s="12">
        <v>128116.43057388814</v>
      </c>
      <c r="AI34" s="12">
        <f t="shared" si="0"/>
        <v>1761585.5833877777</v>
      </c>
      <c r="AJ34" s="10"/>
      <c r="AK34"/>
      <c r="AL34"/>
      <c r="AM34" s="10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105" s="11" customFormat="1" ht="15" customHeight="1">
      <c r="A35" s="7">
        <f t="shared" si="1"/>
        <v>33</v>
      </c>
      <c r="B35" s="8" t="s">
        <v>79</v>
      </c>
      <c r="C35" s="9">
        <v>727</v>
      </c>
      <c r="D35" s="12">
        <v>252.347650018361</v>
      </c>
      <c r="E35" s="12">
        <v>81.72560237974366</v>
      </c>
      <c r="F35" s="12">
        <v>1.6017139359314418</v>
      </c>
      <c r="G35" s="12"/>
      <c r="H35" s="12">
        <v>25510</v>
      </c>
      <c r="I35" s="12">
        <v>35649.40610635867</v>
      </c>
      <c r="J35" s="12">
        <v>52.410986202656204</v>
      </c>
      <c r="K35" s="12">
        <v>91.87179894867518</v>
      </c>
      <c r="L35" s="12">
        <v>0.700795818733832</v>
      </c>
      <c r="M35" s="12">
        <v>1.2034686326201447</v>
      </c>
      <c r="N35" s="12">
        <v>709.6765855217707</v>
      </c>
      <c r="O35" s="12">
        <v>26320</v>
      </c>
      <c r="P35" s="12">
        <v>39965</v>
      </c>
      <c r="Q35" s="12">
        <v>15.962350073431066</v>
      </c>
      <c r="R35" s="12">
        <v>1.740868628662043</v>
      </c>
      <c r="S35" s="12">
        <v>365.7192381156385</v>
      </c>
      <c r="T35" s="12">
        <v>3.5255801922900205</v>
      </c>
      <c r="U35" s="12">
        <v>9.61937213394761</v>
      </c>
      <c r="V35" s="12">
        <v>81.12638992945575</v>
      </c>
      <c r="W35" s="12">
        <v>5.120791673167389</v>
      </c>
      <c r="X35" s="12">
        <v>61.48566310676184</v>
      </c>
      <c r="Y35" s="12">
        <v>434.0128941641928</v>
      </c>
      <c r="Z35" s="12">
        <v>707.6315946418424</v>
      </c>
      <c r="AA35" s="12">
        <v>735.4408565524385</v>
      </c>
      <c r="AB35" s="12">
        <v>217.48659324751574</v>
      </c>
      <c r="AC35" s="12">
        <v>648.7922547976223</v>
      </c>
      <c r="AD35" s="12"/>
      <c r="AE35" s="12">
        <v>62330</v>
      </c>
      <c r="AF35" s="12"/>
      <c r="AG35" s="12">
        <v>6600</v>
      </c>
      <c r="AH35" s="12">
        <v>7796.327366975606</v>
      </c>
      <c r="AI35" s="12">
        <f aca="true" t="shared" si="2" ref="AI35:AI66">SUM(D35:AH35)</f>
        <v>208649.93652204974</v>
      </c>
      <c r="AJ35"/>
      <c r="AK35"/>
      <c r="AL35"/>
      <c r="AM35" s="10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s="13" customFormat="1" ht="15" customHeight="1">
      <c r="A36" s="7">
        <f t="shared" si="1"/>
        <v>34</v>
      </c>
      <c r="B36" s="8" t="s">
        <v>80</v>
      </c>
      <c r="C36" s="9">
        <v>485</v>
      </c>
      <c r="D36" s="12">
        <v>1403.0506294431123</v>
      </c>
      <c r="E36" s="12">
        <v>865.7859051956688</v>
      </c>
      <c r="F36" s="12">
        <v>16.99679066132331</v>
      </c>
      <c r="G36" s="12"/>
      <c r="H36" s="12">
        <v>15550</v>
      </c>
      <c r="I36" s="12">
        <v>21006.325206571608</v>
      </c>
      <c r="J36" s="12">
        <v>164.94483991681702</v>
      </c>
      <c r="K36" s="12">
        <v>318.4255037763268</v>
      </c>
      <c r="L36" s="12">
        <v>5.6084241414752505</v>
      </c>
      <c r="M36" s="12">
        <v>4.8895487834003335</v>
      </c>
      <c r="N36" s="12">
        <v>2808.5648433877564</v>
      </c>
      <c r="O36" s="12">
        <v>12696.181278820519</v>
      </c>
      <c r="P36" s="12"/>
      <c r="Q36" s="12">
        <v>147.33059209585514</v>
      </c>
      <c r="R36" s="12">
        <v>7.168071391012291</v>
      </c>
      <c r="S36" s="12">
        <v>695.053819208698</v>
      </c>
      <c r="T36" s="12">
        <v>21.5863981834656</v>
      </c>
      <c r="U36" s="12">
        <v>58.64279054412221</v>
      </c>
      <c r="V36" s="12">
        <v>66.71618574248441</v>
      </c>
      <c r="W36" s="12">
        <v>27.334833149911454</v>
      </c>
      <c r="X36" s="12">
        <v>50.075704528345454</v>
      </c>
      <c r="Y36" s="12">
        <v>471.65244183246716</v>
      </c>
      <c r="Z36" s="12">
        <v>1036.9328827783886</v>
      </c>
      <c r="AA36" s="12">
        <v>3648.0774538424052</v>
      </c>
      <c r="AB36" s="12">
        <v>1529.76377663801</v>
      </c>
      <c r="AC36" s="12">
        <v>2885.069435684377</v>
      </c>
      <c r="AD36" s="12"/>
      <c r="AE36" s="12">
        <v>63320</v>
      </c>
      <c r="AF36" s="12"/>
      <c r="AG36" s="12"/>
      <c r="AH36" s="12">
        <v>12399.553771787501</v>
      </c>
      <c r="AI36" s="12">
        <f t="shared" si="2"/>
        <v>141205.73112810505</v>
      </c>
      <c r="AJ36" s="10"/>
      <c r="AK36"/>
      <c r="AL36"/>
      <c r="AM36" s="10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11" customFormat="1" ht="15" customHeight="1">
      <c r="A37" s="7">
        <f t="shared" si="1"/>
        <v>35</v>
      </c>
      <c r="B37" s="8" t="s">
        <v>81</v>
      </c>
      <c r="C37" s="9">
        <v>229</v>
      </c>
      <c r="D37" s="12">
        <v>1113.4818620512106</v>
      </c>
      <c r="E37" s="12">
        <v>388.4494235025158</v>
      </c>
      <c r="F37" s="12">
        <v>41.463414634146304</v>
      </c>
      <c r="G37" s="12"/>
      <c r="H37" s="12">
        <v>5413.512195121951</v>
      </c>
      <c r="I37" s="12">
        <v>12472.815162013982</v>
      </c>
      <c r="J37" s="12">
        <v>254.234301589718</v>
      </c>
      <c r="K37" s="12">
        <v>554.7909953772296</v>
      </c>
      <c r="L37" s="12">
        <v>9.15685283897157</v>
      </c>
      <c r="M37" s="12">
        <v>7.2392899649911</v>
      </c>
      <c r="N37" s="12">
        <v>3866.4564464042764</v>
      </c>
      <c r="O37" s="12">
        <v>6805</v>
      </c>
      <c r="P37" s="12">
        <v>11132</v>
      </c>
      <c r="Q37" s="12">
        <f>93.7461823038201+1120</f>
        <v>1213.7461823038202</v>
      </c>
      <c r="R37" s="12">
        <v>13.130838351119932</v>
      </c>
      <c r="S37" s="12">
        <v>645.1840634633708</v>
      </c>
      <c r="T37" s="12">
        <v>65.90856214894721</v>
      </c>
      <c r="U37" s="12">
        <v>78.3917636676638</v>
      </c>
      <c r="V37" s="12">
        <v>8.25440929866091</v>
      </c>
      <c r="W37" s="12">
        <v>5.786811428909983</v>
      </c>
      <c r="X37" s="12">
        <v>10.356372196429739</v>
      </c>
      <c r="Y37" s="12">
        <v>913.6178371487894</v>
      </c>
      <c r="Z37" s="12">
        <v>1060.6499202391071</v>
      </c>
      <c r="AA37" s="12">
        <v>5589.867051360159</v>
      </c>
      <c r="AB37" s="12">
        <v>1481.5257299112536</v>
      </c>
      <c r="AC37" s="12">
        <v>2208.9663623989213</v>
      </c>
      <c r="AD37" s="12"/>
      <c r="AE37" s="12">
        <v>17820</v>
      </c>
      <c r="AF37" s="12"/>
      <c r="AG37" s="12">
        <v>780</v>
      </c>
      <c r="AH37" s="12">
        <v>8997.838771195333</v>
      </c>
      <c r="AI37" s="12">
        <f t="shared" si="2"/>
        <v>82951.82461861148</v>
      </c>
      <c r="AJ37"/>
      <c r="AK37"/>
      <c r="AL37"/>
      <c r="AM37" s="10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1:105" s="13" customFormat="1" ht="15" customHeight="1">
      <c r="A38" s="7">
        <f t="shared" si="1"/>
        <v>36</v>
      </c>
      <c r="B38" s="8" t="s">
        <v>82</v>
      </c>
      <c r="C38" s="9">
        <v>633</v>
      </c>
      <c r="D38" s="12">
        <v>4392.035774574693</v>
      </c>
      <c r="E38" s="12">
        <v>2190.199331134804</v>
      </c>
      <c r="F38" s="12"/>
      <c r="G38" s="12"/>
      <c r="H38" s="12">
        <v>23490</v>
      </c>
      <c r="I38" s="12">
        <v>23572.50784254984</v>
      </c>
      <c r="J38" s="12">
        <v>1443.297847068895</v>
      </c>
      <c r="K38" s="12">
        <v>2829.0232892471877</v>
      </c>
      <c r="L38" s="12">
        <v>82.5629747178381</v>
      </c>
      <c r="M38" s="12">
        <v>55.56523810025356</v>
      </c>
      <c r="N38" s="12">
        <v>21703.67183142531</v>
      </c>
      <c r="O38" s="12">
        <v>30700</v>
      </c>
      <c r="P38" s="12">
        <v>51060</v>
      </c>
      <c r="Q38" s="12">
        <f>203.457049804664+1960</f>
        <v>2163.457049804664</v>
      </c>
      <c r="R38" s="12">
        <v>31.50568795723305</v>
      </c>
      <c r="S38" s="12">
        <v>3743.42095746211</v>
      </c>
      <c r="T38" s="12">
        <v>192.3150986600393</v>
      </c>
      <c r="U38" s="12">
        <v>403.27062286221</v>
      </c>
      <c r="V38" s="12">
        <v>144.91233694489088</v>
      </c>
      <c r="W38" s="12">
        <v>74.48635963625699</v>
      </c>
      <c r="X38" s="12">
        <v>171.19815655014457</v>
      </c>
      <c r="Y38" s="12">
        <v>3158.484086422158</v>
      </c>
      <c r="Z38" s="12">
        <v>1613.1884841768647</v>
      </c>
      <c r="AA38" s="12">
        <v>24743.3065569006</v>
      </c>
      <c r="AB38" s="12">
        <v>3259.9906661292484</v>
      </c>
      <c r="AC38" s="12">
        <v>11458.411823669001</v>
      </c>
      <c r="AD38" s="12"/>
      <c r="AE38" s="12">
        <v>56940</v>
      </c>
      <c r="AF38" s="12"/>
      <c r="AG38" s="12">
        <v>9560</v>
      </c>
      <c r="AH38" s="12">
        <v>40480.95544429848</v>
      </c>
      <c r="AI38" s="12">
        <f t="shared" si="2"/>
        <v>319657.7674602928</v>
      </c>
      <c r="AJ38" s="10"/>
      <c r="AK38"/>
      <c r="AL38"/>
      <c r="AM38" s="10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</row>
    <row r="39" spans="1:105" s="11" customFormat="1" ht="15" customHeight="1">
      <c r="A39" s="7">
        <f t="shared" si="1"/>
        <v>37</v>
      </c>
      <c r="B39" s="8" t="s">
        <v>83</v>
      </c>
      <c r="C39" s="9">
        <v>416</v>
      </c>
      <c r="D39" s="12"/>
      <c r="E39" s="12"/>
      <c r="F39" s="12"/>
      <c r="G39" s="12"/>
      <c r="H39" s="12">
        <v>15639</v>
      </c>
      <c r="I39" s="12">
        <v>24522</v>
      </c>
      <c r="J39" s="12"/>
      <c r="K39" s="12">
        <f>74+20</f>
        <v>94</v>
      </c>
      <c r="L39" s="12"/>
      <c r="M39" s="12"/>
      <c r="N39" s="12"/>
      <c r="O39" s="12">
        <v>11779</v>
      </c>
      <c r="P39" s="12"/>
      <c r="Q39" s="12"/>
      <c r="R39" s="12"/>
      <c r="S39" s="12">
        <v>571</v>
      </c>
      <c r="T39" s="12"/>
      <c r="U39" s="12"/>
      <c r="V39" s="12">
        <v>63</v>
      </c>
      <c r="W39" s="12"/>
      <c r="X39" s="12">
        <v>67</v>
      </c>
      <c r="Y39" s="12"/>
      <c r="Z39" s="12"/>
      <c r="AA39" s="12">
        <f>1093+370</f>
        <v>1463</v>
      </c>
      <c r="AB39" s="12">
        <f>31+900</f>
        <v>931</v>
      </c>
      <c r="AC39" s="12"/>
      <c r="AD39" s="12"/>
      <c r="AE39" s="12">
        <v>73611</v>
      </c>
      <c r="AF39" s="12"/>
      <c r="AG39" s="12"/>
      <c r="AH39" s="12">
        <f>1196+360</f>
        <v>1556</v>
      </c>
      <c r="AI39" s="12">
        <f t="shared" si="2"/>
        <v>130296</v>
      </c>
      <c r="AJ39"/>
      <c r="AK39"/>
      <c r="AL39"/>
      <c r="AM39" s="10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</row>
    <row r="40" spans="1:105" s="13" customFormat="1" ht="15" customHeight="1">
      <c r="A40" s="7">
        <f t="shared" si="1"/>
        <v>38</v>
      </c>
      <c r="B40" s="8" t="s">
        <v>84</v>
      </c>
      <c r="C40" s="9">
        <v>223</v>
      </c>
      <c r="D40" s="12">
        <v>3100</v>
      </c>
      <c r="E40" s="12"/>
      <c r="F40" s="12"/>
      <c r="G40" s="12"/>
      <c r="H40" s="12">
        <v>6665</v>
      </c>
      <c r="I40" s="12">
        <v>9910</v>
      </c>
      <c r="J40" s="12"/>
      <c r="K40" s="12"/>
      <c r="L40" s="12"/>
      <c r="M40" s="12"/>
      <c r="N40" s="12"/>
      <c r="O40" s="12">
        <v>11290</v>
      </c>
      <c r="P40" s="12">
        <v>16328</v>
      </c>
      <c r="Q40" s="12"/>
      <c r="R40" s="12"/>
      <c r="S40" s="12">
        <v>155</v>
      </c>
      <c r="T40" s="12"/>
      <c r="U40" s="12"/>
      <c r="V40" s="12"/>
      <c r="W40" s="12"/>
      <c r="X40" s="12"/>
      <c r="Y40" s="12">
        <v>100</v>
      </c>
      <c r="Z40" s="12">
        <v>20</v>
      </c>
      <c r="AA40" s="12"/>
      <c r="AB40" s="12"/>
      <c r="AC40" s="12"/>
      <c r="AD40" s="12"/>
      <c r="AE40" s="12">
        <v>40910</v>
      </c>
      <c r="AF40" s="12"/>
      <c r="AG40" s="12"/>
      <c r="AH40" s="12">
        <v>4530</v>
      </c>
      <c r="AI40" s="12">
        <f t="shared" si="2"/>
        <v>93008</v>
      </c>
      <c r="AJ40" s="10"/>
      <c r="AK40"/>
      <c r="AL40"/>
      <c r="AM40" s="1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</row>
    <row r="41" spans="1:105" s="11" customFormat="1" ht="15" customHeight="1">
      <c r="A41" s="7">
        <f t="shared" si="1"/>
        <v>39</v>
      </c>
      <c r="B41" s="8" t="s">
        <v>85</v>
      </c>
      <c r="C41" s="9">
        <v>443</v>
      </c>
      <c r="D41" s="12"/>
      <c r="E41" s="12"/>
      <c r="F41" s="12"/>
      <c r="G41" s="12"/>
      <c r="H41" s="12">
        <v>10160</v>
      </c>
      <c r="I41" s="12">
        <v>16650</v>
      </c>
      <c r="J41" s="12"/>
      <c r="K41" s="12"/>
      <c r="L41" s="12"/>
      <c r="M41" s="12"/>
      <c r="N41" s="12"/>
      <c r="O41" s="12">
        <v>11585</v>
      </c>
      <c r="P41" s="12">
        <v>35659</v>
      </c>
      <c r="Q41" s="12"/>
      <c r="R41" s="12"/>
      <c r="S41" s="12">
        <v>1120</v>
      </c>
      <c r="T41" s="12"/>
      <c r="U41" s="12"/>
      <c r="V41" s="12">
        <v>20</v>
      </c>
      <c r="W41" s="12"/>
      <c r="X41" s="12"/>
      <c r="Y41" s="12">
        <v>700</v>
      </c>
      <c r="Z41" s="12">
        <v>700</v>
      </c>
      <c r="AA41" s="12"/>
      <c r="AB41" s="12"/>
      <c r="AC41" s="12"/>
      <c r="AD41" s="12"/>
      <c r="AE41" s="12">
        <v>35730</v>
      </c>
      <c r="AF41" s="12"/>
      <c r="AG41" s="12"/>
      <c r="AH41" s="12">
        <v>6190</v>
      </c>
      <c r="AI41" s="12">
        <f t="shared" si="2"/>
        <v>118514</v>
      </c>
      <c r="AJ41"/>
      <c r="AK41"/>
      <c r="AL41"/>
      <c r="AM41" s="10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</row>
    <row r="42" spans="1:105" s="13" customFormat="1" ht="15" customHeight="1">
      <c r="A42" s="7">
        <f t="shared" si="1"/>
        <v>40</v>
      </c>
      <c r="B42" s="8" t="s">
        <v>86</v>
      </c>
      <c r="C42" s="9">
        <v>1268</v>
      </c>
      <c r="D42" s="12">
        <v>4200.6999471701765</v>
      </c>
      <c r="E42" s="12">
        <v>2605.00518175542</v>
      </c>
      <c r="F42" s="12">
        <v>42.4706254053245</v>
      </c>
      <c r="G42" s="12"/>
      <c r="H42" s="12">
        <v>36550</v>
      </c>
      <c r="I42" s="12">
        <v>50934.24179527533</v>
      </c>
      <c r="J42" s="12">
        <v>515.0916013265218</v>
      </c>
      <c r="K42" s="12">
        <v>965.9434064343952</v>
      </c>
      <c r="L42" s="12">
        <v>17.756793209476502</v>
      </c>
      <c r="M42" s="12">
        <v>18.7839182387968</v>
      </c>
      <c r="N42" s="12">
        <v>8556.753182106908</v>
      </c>
      <c r="O42" s="12">
        <v>38487.73181937067</v>
      </c>
      <c r="P42" s="12">
        <v>28620</v>
      </c>
      <c r="Q42" s="12">
        <f>451.13915057231+3450</f>
        <v>3901.13915057231</v>
      </c>
      <c r="R42" s="12">
        <v>22.69796834543853</v>
      </c>
      <c r="S42" s="12">
        <v>970.6660898787064</v>
      </c>
      <c r="T42" s="12">
        <v>61.5887614628218</v>
      </c>
      <c r="U42" s="12">
        <v>183.949935955486</v>
      </c>
      <c r="V42" s="12">
        <v>22.560611596119582</v>
      </c>
      <c r="W42" s="12">
        <v>53.99606111896042</v>
      </c>
      <c r="X42" s="12">
        <v>30.091171727015713</v>
      </c>
      <c r="Y42" s="12">
        <v>928.2821278805465</v>
      </c>
      <c r="Z42" s="12">
        <v>2231.5076437140206</v>
      </c>
      <c r="AA42" s="12">
        <v>11029.956812425233</v>
      </c>
      <c r="AB42" s="12">
        <v>4510.1138843836825</v>
      </c>
      <c r="AC42" s="12">
        <v>13328.88070969592</v>
      </c>
      <c r="AD42" s="12">
        <v>580</v>
      </c>
      <c r="AE42" s="12">
        <v>99720</v>
      </c>
      <c r="AF42" s="12"/>
      <c r="AG42" s="12"/>
      <c r="AH42" s="12">
        <v>24116.37910854904</v>
      </c>
      <c r="AI42" s="12">
        <f t="shared" si="2"/>
        <v>333206.2883075984</v>
      </c>
      <c r="AJ42" s="10"/>
      <c r="AK42"/>
      <c r="AL42"/>
      <c r="AM42" s="10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</row>
    <row r="43" spans="1:105" s="11" customFormat="1" ht="15" customHeight="1">
      <c r="A43" s="7">
        <f t="shared" si="1"/>
        <v>41</v>
      </c>
      <c r="B43" s="8" t="s">
        <v>87</v>
      </c>
      <c r="C43" s="9">
        <v>305</v>
      </c>
      <c r="D43" s="12">
        <v>313.0344529959851</v>
      </c>
      <c r="E43" s="12">
        <v>151.95228495403288</v>
      </c>
      <c r="F43" s="12"/>
      <c r="G43" s="12"/>
      <c r="H43" s="12">
        <v>10720</v>
      </c>
      <c r="I43" s="12">
        <v>11205.35417825814</v>
      </c>
      <c r="J43" s="12">
        <v>54.893322735998346</v>
      </c>
      <c r="K43" s="12">
        <v>85.01045647550718</v>
      </c>
      <c r="L43" s="12">
        <v>1.1050265558941743</v>
      </c>
      <c r="M43" s="12">
        <v>1.512904473959475</v>
      </c>
      <c r="N43" s="12">
        <v>977.5549441714979</v>
      </c>
      <c r="O43" s="12">
        <f>463.722627737226+5950</f>
        <v>6413.722627737226</v>
      </c>
      <c r="P43" s="12"/>
      <c r="Q43" s="12"/>
      <c r="R43" s="12">
        <v>3.9316314769552205</v>
      </c>
      <c r="S43" s="12">
        <v>171.25592733523177</v>
      </c>
      <c r="T43" s="12">
        <v>4.501616056942995</v>
      </c>
      <c r="U43" s="12">
        <v>15.14776285275592</v>
      </c>
      <c r="V43" s="12">
        <v>7.773050040085158</v>
      </c>
      <c r="W43" s="12">
        <v>6.8606651000078065</v>
      </c>
      <c r="X43" s="12">
        <v>9.242456251986393</v>
      </c>
      <c r="Y43" s="12">
        <v>189.99166826270346</v>
      </c>
      <c r="Z43" s="12">
        <v>267.5517457032029</v>
      </c>
      <c r="AA43" s="12">
        <v>997.2216649410688</v>
      </c>
      <c r="AB43" s="12">
        <v>434.94267872850895</v>
      </c>
      <c r="AC43" s="12">
        <v>416.3718455197723</v>
      </c>
      <c r="AD43" s="12"/>
      <c r="AE43" s="12">
        <v>19890</v>
      </c>
      <c r="AF43" s="12"/>
      <c r="AG43" s="12"/>
      <c r="AH43" s="12">
        <v>2171.1245760784423</v>
      </c>
      <c r="AI43" s="12">
        <f t="shared" si="2"/>
        <v>54510.05748670591</v>
      </c>
      <c r="AJ43"/>
      <c r="AK43"/>
      <c r="AL43"/>
      <c r="AM43" s="10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</row>
    <row r="44" spans="1:105" s="13" customFormat="1" ht="15" customHeight="1">
      <c r="A44" s="7">
        <f t="shared" si="1"/>
        <v>42</v>
      </c>
      <c r="B44" s="8" t="s">
        <v>88</v>
      </c>
      <c r="C44" s="9">
        <v>1529</v>
      </c>
      <c r="D44" s="12">
        <v>3855.5691068035985</v>
      </c>
      <c r="E44" s="12">
        <v>1543.1008409354408</v>
      </c>
      <c r="F44" s="12"/>
      <c r="G44" s="12"/>
      <c r="H44" s="12">
        <v>43000</v>
      </c>
      <c r="I44" s="12">
        <v>70431.0862159829</v>
      </c>
      <c r="J44" s="12">
        <v>969.307471582012</v>
      </c>
      <c r="K44" s="12">
        <v>2175.799597286927</v>
      </c>
      <c r="L44" s="12">
        <v>13.71661569826707</v>
      </c>
      <c r="M44" s="12">
        <v>74.1706551946616</v>
      </c>
      <c r="N44" s="12">
        <v>7288.10756441616</v>
      </c>
      <c r="O44" s="12">
        <v>81246</v>
      </c>
      <c r="P44" s="12">
        <v>105540</v>
      </c>
      <c r="Q44" s="12">
        <v>1260</v>
      </c>
      <c r="R44" s="12">
        <v>25.8165137614679</v>
      </c>
      <c r="S44" s="12">
        <v>3416.548576273104</v>
      </c>
      <c r="T44" s="12">
        <v>123.3720693170235</v>
      </c>
      <c r="U44" s="12">
        <v>339.1253822629973</v>
      </c>
      <c r="V44" s="12">
        <v>39.181585677749396</v>
      </c>
      <c r="W44" s="12">
        <v>48.5</v>
      </c>
      <c r="X44" s="12">
        <v>72.1733082187046</v>
      </c>
      <c r="Y44" s="12">
        <v>3190.828983545837</v>
      </c>
      <c r="Z44" s="12">
        <v>4203.780016057164</v>
      </c>
      <c r="AA44" s="12">
        <v>19115.350944418376</v>
      </c>
      <c r="AB44" s="12">
        <v>6687.254050085288</v>
      </c>
      <c r="AC44" s="12">
        <v>12808.125345607397</v>
      </c>
      <c r="AD44" s="12">
        <v>320</v>
      </c>
      <c r="AE44" s="12">
        <v>291400</v>
      </c>
      <c r="AF44" s="12"/>
      <c r="AG44" s="12"/>
      <c r="AH44" s="12">
        <v>32150.577972843574</v>
      </c>
      <c r="AI44" s="12">
        <f t="shared" si="2"/>
        <v>691337.4928159686</v>
      </c>
      <c r="AJ44" s="10"/>
      <c r="AK44"/>
      <c r="AL44"/>
      <c r="AM44" s="10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</row>
    <row r="45" spans="1:105" s="11" customFormat="1" ht="15" customHeight="1">
      <c r="A45" s="7">
        <f t="shared" si="1"/>
        <v>43</v>
      </c>
      <c r="B45" s="8" t="s">
        <v>89</v>
      </c>
      <c r="C45" s="9">
        <v>220</v>
      </c>
      <c r="D45" s="12"/>
      <c r="E45" s="12"/>
      <c r="F45" s="12"/>
      <c r="G45" s="12"/>
      <c r="H45" s="12">
        <v>5512</v>
      </c>
      <c r="I45" s="12">
        <v>7820</v>
      </c>
      <c r="J45" s="12"/>
      <c r="K45" s="12"/>
      <c r="L45" s="12"/>
      <c r="M45" s="12"/>
      <c r="N45" s="12"/>
      <c r="O45" s="12">
        <v>6460</v>
      </c>
      <c r="P45" s="12">
        <v>14672</v>
      </c>
      <c r="Q45" s="12"/>
      <c r="R45" s="12"/>
      <c r="S45" s="12">
        <v>120</v>
      </c>
      <c r="T45" s="12"/>
      <c r="U45" s="12"/>
      <c r="V45" s="12"/>
      <c r="W45" s="12"/>
      <c r="X45" s="12"/>
      <c r="Y45" s="12">
        <v>290</v>
      </c>
      <c r="Z45" s="12">
        <v>390</v>
      </c>
      <c r="AA45" s="12"/>
      <c r="AB45" s="12"/>
      <c r="AC45" s="12"/>
      <c r="AD45" s="12"/>
      <c r="AE45" s="12">
        <v>16730</v>
      </c>
      <c r="AF45" s="12"/>
      <c r="AG45" s="12"/>
      <c r="AH45" s="12">
        <v>3610</v>
      </c>
      <c r="AI45" s="12">
        <f t="shared" si="2"/>
        <v>55604</v>
      </c>
      <c r="AJ45"/>
      <c r="AK45"/>
      <c r="AL45"/>
      <c r="AM45" s="10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</row>
    <row r="46" spans="1:105" s="13" customFormat="1" ht="15" customHeight="1">
      <c r="A46" s="7">
        <f t="shared" si="1"/>
        <v>44</v>
      </c>
      <c r="B46" s="8" t="s">
        <v>90</v>
      </c>
      <c r="C46" s="9">
        <v>327</v>
      </c>
      <c r="D46" s="12"/>
      <c r="E46" s="12"/>
      <c r="F46" s="12"/>
      <c r="G46" s="12"/>
      <c r="H46" s="12">
        <v>10200</v>
      </c>
      <c r="I46" s="12">
        <v>17300</v>
      </c>
      <c r="J46" s="12"/>
      <c r="K46" s="12"/>
      <c r="L46" s="12"/>
      <c r="M46" s="12"/>
      <c r="N46" s="12"/>
      <c r="O46" s="12">
        <v>10040</v>
      </c>
      <c r="P46" s="12">
        <v>7370</v>
      </c>
      <c r="Q46" s="12">
        <v>1053</v>
      </c>
      <c r="R46" s="12"/>
      <c r="S46" s="12">
        <v>530</v>
      </c>
      <c r="T46" s="12"/>
      <c r="U46" s="12"/>
      <c r="V46" s="12"/>
      <c r="W46" s="12"/>
      <c r="X46" s="12"/>
      <c r="Y46" s="12">
        <v>400</v>
      </c>
      <c r="Z46" s="12">
        <v>1290</v>
      </c>
      <c r="AA46" s="12"/>
      <c r="AB46" s="12"/>
      <c r="AC46" s="12">
        <v>11180</v>
      </c>
      <c r="AD46" s="12"/>
      <c r="AE46" s="12">
        <v>28456</v>
      </c>
      <c r="AF46" s="12"/>
      <c r="AG46" s="12"/>
      <c r="AH46" s="12">
        <v>8985</v>
      </c>
      <c r="AI46" s="12">
        <f t="shared" si="2"/>
        <v>96804</v>
      </c>
      <c r="AJ46" s="10"/>
      <c r="AK46"/>
      <c r="AL46"/>
      <c r="AM46" s="10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</row>
    <row r="47" spans="1:105" s="11" customFormat="1" ht="15" customHeight="1">
      <c r="A47" s="7">
        <f t="shared" si="1"/>
        <v>45</v>
      </c>
      <c r="B47" s="8" t="s">
        <v>91</v>
      </c>
      <c r="C47" s="9">
        <v>276</v>
      </c>
      <c r="D47" s="12"/>
      <c r="E47" s="12"/>
      <c r="F47" s="12"/>
      <c r="G47" s="12"/>
      <c r="H47" s="12">
        <v>7670</v>
      </c>
      <c r="I47" s="12">
        <v>18650</v>
      </c>
      <c r="J47" s="12"/>
      <c r="K47" s="12"/>
      <c r="L47" s="12"/>
      <c r="M47" s="12"/>
      <c r="N47" s="12"/>
      <c r="O47" s="12">
        <v>8665</v>
      </c>
      <c r="P47" s="12">
        <v>34849</v>
      </c>
      <c r="Q47" s="12"/>
      <c r="R47" s="12"/>
      <c r="S47" s="12">
        <v>500</v>
      </c>
      <c r="T47" s="12"/>
      <c r="U47" s="12"/>
      <c r="V47" s="12">
        <v>35</v>
      </c>
      <c r="W47" s="12"/>
      <c r="X47" s="12">
        <v>25</v>
      </c>
      <c r="Y47" s="12">
        <v>640</v>
      </c>
      <c r="Z47" s="12">
        <v>380</v>
      </c>
      <c r="AA47" s="12"/>
      <c r="AB47" s="12"/>
      <c r="AC47" s="12">
        <v>360</v>
      </c>
      <c r="AD47" s="12"/>
      <c r="AE47" s="12">
        <v>36910</v>
      </c>
      <c r="AF47" s="12"/>
      <c r="AG47" s="12"/>
      <c r="AH47" s="12">
        <v>6680</v>
      </c>
      <c r="AI47" s="12">
        <f t="shared" si="2"/>
        <v>115364</v>
      </c>
      <c r="AJ47"/>
      <c r="AK47"/>
      <c r="AL47"/>
      <c r="AM47" s="10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</row>
    <row r="48" spans="1:105" s="13" customFormat="1" ht="15" customHeight="1">
      <c r="A48" s="7">
        <f t="shared" si="1"/>
        <v>46</v>
      </c>
      <c r="B48" s="8" t="s">
        <v>92</v>
      </c>
      <c r="C48" s="9">
        <v>658</v>
      </c>
      <c r="D48" s="12">
        <v>1050.9078139683036</v>
      </c>
      <c r="E48" s="12">
        <v>366.9757798890364</v>
      </c>
      <c r="F48" s="12">
        <v>55.7723577235773</v>
      </c>
      <c r="G48" s="12"/>
      <c r="H48" s="12">
        <v>16125.853658536585</v>
      </c>
      <c r="I48" s="12">
        <v>26685.83598448736</v>
      </c>
      <c r="J48" s="12">
        <v>233.5278015148624</v>
      </c>
      <c r="K48" s="12">
        <v>536.9686620671894</v>
      </c>
      <c r="L48" s="12">
        <v>8.85330335731732</v>
      </c>
      <c r="M48" s="12">
        <v>6.162907210331575</v>
      </c>
      <c r="N48" s="12">
        <v>3279.11391578932</v>
      </c>
      <c r="O48" s="12">
        <v>17600</v>
      </c>
      <c r="P48" s="12">
        <v>36760</v>
      </c>
      <c r="Q48" s="12">
        <v>79.70655724671717</v>
      </c>
      <c r="R48" s="12">
        <v>10.604655528346198</v>
      </c>
      <c r="S48" s="12">
        <v>589.1560564521133</v>
      </c>
      <c r="T48" s="12">
        <v>52.0692599940907</v>
      </c>
      <c r="U48" s="12">
        <v>75.2402907112843</v>
      </c>
      <c r="V48" s="12">
        <v>5.142188769231311</v>
      </c>
      <c r="W48" s="12">
        <v>10.407403018677886</v>
      </c>
      <c r="X48" s="12">
        <v>11.31312022618502</v>
      </c>
      <c r="Y48" s="12">
        <v>812.7661056206314</v>
      </c>
      <c r="Z48" s="12">
        <v>879.7289314306815</v>
      </c>
      <c r="AA48" s="12">
        <v>4869.974666333157</v>
      </c>
      <c r="AB48" s="12">
        <v>1325.1320003180253</v>
      </c>
      <c r="AC48" s="12">
        <v>16911.198915554807</v>
      </c>
      <c r="AD48" s="12">
        <v>220</v>
      </c>
      <c r="AE48" s="12">
        <v>53330</v>
      </c>
      <c r="AF48" s="12"/>
      <c r="AG48" s="12"/>
      <c r="AH48" s="12">
        <v>7877.763936454279</v>
      </c>
      <c r="AI48" s="12">
        <f t="shared" si="2"/>
        <v>189770.1762722021</v>
      </c>
      <c r="AJ48" s="10"/>
      <c r="AK48"/>
      <c r="AL48"/>
      <c r="AM48" s="10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</row>
    <row r="49" spans="1:105" s="11" customFormat="1" ht="15" customHeight="1">
      <c r="A49" s="7">
        <f t="shared" si="1"/>
        <v>47</v>
      </c>
      <c r="B49" s="8" t="s">
        <v>93</v>
      </c>
      <c r="C49" s="9">
        <v>561</v>
      </c>
      <c r="D49" s="12"/>
      <c r="E49" s="12"/>
      <c r="F49" s="12"/>
      <c r="G49" s="12"/>
      <c r="H49" s="12">
        <v>19300</v>
      </c>
      <c r="I49" s="12">
        <v>28320</v>
      </c>
      <c r="J49" s="12"/>
      <c r="K49" s="12"/>
      <c r="L49" s="12"/>
      <c r="M49" s="12"/>
      <c r="N49" s="12"/>
      <c r="O49" s="12">
        <v>17140</v>
      </c>
      <c r="P49" s="12">
        <v>11200</v>
      </c>
      <c r="Q49" s="12">
        <v>1720</v>
      </c>
      <c r="R49" s="12"/>
      <c r="S49" s="12">
        <v>685</v>
      </c>
      <c r="T49" s="12"/>
      <c r="U49" s="12"/>
      <c r="V49" s="12">
        <v>40</v>
      </c>
      <c r="W49" s="12"/>
      <c r="X49" s="12">
        <v>80</v>
      </c>
      <c r="Y49" s="12">
        <v>1002</v>
      </c>
      <c r="Z49" s="12">
        <v>433</v>
      </c>
      <c r="AA49" s="12"/>
      <c r="AB49" s="12"/>
      <c r="AC49" s="12"/>
      <c r="AD49" s="12"/>
      <c r="AE49" s="12">
        <v>63940</v>
      </c>
      <c r="AF49" s="12"/>
      <c r="AG49" s="12"/>
      <c r="AH49" s="12">
        <v>13990</v>
      </c>
      <c r="AI49" s="12">
        <f t="shared" si="2"/>
        <v>157850</v>
      </c>
      <c r="AJ49"/>
      <c r="AK49"/>
      <c r="AL49"/>
      <c r="AM49" s="10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</row>
    <row r="50" spans="1:105" s="13" customFormat="1" ht="15" customHeight="1">
      <c r="A50" s="7">
        <f t="shared" si="1"/>
        <v>48</v>
      </c>
      <c r="B50" s="8" t="s">
        <v>94</v>
      </c>
      <c r="C50" s="9">
        <v>522</v>
      </c>
      <c r="D50" s="12"/>
      <c r="E50" s="12"/>
      <c r="F50" s="12"/>
      <c r="G50" s="12"/>
      <c r="H50" s="12">
        <v>12790</v>
      </c>
      <c r="I50" s="12">
        <v>21970</v>
      </c>
      <c r="J50" s="12"/>
      <c r="K50" s="12"/>
      <c r="L50" s="12"/>
      <c r="M50" s="12"/>
      <c r="N50" s="12"/>
      <c r="O50" s="12">
        <v>15785</v>
      </c>
      <c r="P50" s="12">
        <v>36743</v>
      </c>
      <c r="Q50" s="12"/>
      <c r="R50" s="12"/>
      <c r="S50" s="12">
        <v>630</v>
      </c>
      <c r="T50" s="12"/>
      <c r="U50" s="12"/>
      <c r="V50" s="12">
        <v>50</v>
      </c>
      <c r="W50" s="12"/>
      <c r="X50" s="12">
        <v>80</v>
      </c>
      <c r="Y50" s="12">
        <v>770</v>
      </c>
      <c r="Z50" s="12">
        <v>1120</v>
      </c>
      <c r="AA50" s="12"/>
      <c r="AB50" s="12">
        <v>70</v>
      </c>
      <c r="AC50" s="12"/>
      <c r="AD50" s="12">
        <v>170</v>
      </c>
      <c r="AE50" s="12">
        <v>43020</v>
      </c>
      <c r="AF50" s="12"/>
      <c r="AG50" s="12"/>
      <c r="AH50" s="12">
        <v>6840</v>
      </c>
      <c r="AI50" s="12">
        <f t="shared" si="2"/>
        <v>140038</v>
      </c>
      <c r="AJ50" s="10"/>
      <c r="AK50"/>
      <c r="AL50"/>
      <c r="AM50" s="1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</row>
    <row r="51" spans="1:105" s="11" customFormat="1" ht="15" customHeight="1">
      <c r="A51" s="7">
        <f t="shared" si="1"/>
        <v>49</v>
      </c>
      <c r="B51" s="8" t="s">
        <v>95</v>
      </c>
      <c r="C51" s="9">
        <v>5971</v>
      </c>
      <c r="D51" s="12">
        <v>30497.177079492645</v>
      </c>
      <c r="E51" s="12">
        <v>19811.953061620217</v>
      </c>
      <c r="F51" s="12"/>
      <c r="G51" s="12"/>
      <c r="H51" s="12">
        <v>239160</v>
      </c>
      <c r="I51" s="12">
        <v>295561.1798789252</v>
      </c>
      <c r="J51" s="12">
        <v>5779.54795527869</v>
      </c>
      <c r="K51" s="12">
        <v>10454.253105156193</v>
      </c>
      <c r="L51" s="12">
        <v>190.4695572315875</v>
      </c>
      <c r="M51" s="12">
        <v>582.963710098473</v>
      </c>
      <c r="N51" s="12">
        <f>96668.9871049386+16380</f>
        <v>113048.9871049386</v>
      </c>
      <c r="O51" s="12">
        <f>172429.732360097+112700</f>
        <v>285129.732360097</v>
      </c>
      <c r="P51" s="12">
        <v>380145</v>
      </c>
      <c r="Q51" s="12">
        <v>51070</v>
      </c>
      <c r="R51" s="12">
        <v>375.99571943411115</v>
      </c>
      <c r="S51" s="12">
        <v>16225.63062564124</v>
      </c>
      <c r="T51" s="12">
        <v>783.090187946159</v>
      </c>
      <c r="U51" s="12">
        <v>2446.124206281863</v>
      </c>
      <c r="V51" s="12">
        <v>796.1939646002293</v>
      </c>
      <c r="W51" s="12">
        <v>482.6320168192797</v>
      </c>
      <c r="X51" s="12">
        <v>994.329038356104</v>
      </c>
      <c r="Y51" s="12">
        <v>17595.859615010377</v>
      </c>
      <c r="Z51" s="12">
        <v>26021.35703773497</v>
      </c>
      <c r="AA51" s="12">
        <v>109351.7478103749</v>
      </c>
      <c r="AB51" s="12">
        <v>44556.81309944633</v>
      </c>
      <c r="AC51" s="12">
        <v>49246.78257408434</v>
      </c>
      <c r="AD51" s="12"/>
      <c r="AE51" s="12">
        <v>463300</v>
      </c>
      <c r="AF51" s="12"/>
      <c r="AG51" s="12">
        <v>3760</v>
      </c>
      <c r="AH51" s="12">
        <v>220186.9497708328</v>
      </c>
      <c r="AI51" s="12">
        <f t="shared" si="2"/>
        <v>2387554.7694794014</v>
      </c>
      <c r="AJ51"/>
      <c r="AK51"/>
      <c r="AL51"/>
      <c r="AM51" s="10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</row>
    <row r="52" spans="1:105" s="13" customFormat="1" ht="15" customHeight="1">
      <c r="A52" s="7">
        <f t="shared" si="1"/>
        <v>50</v>
      </c>
      <c r="B52" s="8" t="s">
        <v>96</v>
      </c>
      <c r="C52" s="9">
        <v>483</v>
      </c>
      <c r="D52" s="12">
        <v>1290.0739064226432</v>
      </c>
      <c r="E52" s="12">
        <v>551.3424606100674</v>
      </c>
      <c r="F52" s="12"/>
      <c r="G52" s="12"/>
      <c r="H52" s="12">
        <v>17480</v>
      </c>
      <c r="I52" s="12">
        <v>17791.249334703</v>
      </c>
      <c r="J52" s="12">
        <v>325.378296229569</v>
      </c>
      <c r="K52" s="12">
        <v>832.958893815919</v>
      </c>
      <c r="L52" s="12">
        <v>4.973511646659669</v>
      </c>
      <c r="M52" s="12">
        <v>9.52651864895131</v>
      </c>
      <c r="N52" s="12">
        <v>2231.53544771493</v>
      </c>
      <c r="O52" s="12">
        <v>15500</v>
      </c>
      <c r="P52" s="12">
        <v>28296</v>
      </c>
      <c r="Q52" s="12">
        <v>1312</v>
      </c>
      <c r="R52" s="12">
        <v>9.56730110913323</v>
      </c>
      <c r="S52" s="12">
        <v>1004.7698302115898</v>
      </c>
      <c r="T52" s="12">
        <v>46.19085003118953</v>
      </c>
      <c r="U52" s="12">
        <v>119.0518964808982</v>
      </c>
      <c r="V52" s="12">
        <v>21.905370843989772</v>
      </c>
      <c r="W52" s="12">
        <v>17.47512437810943</v>
      </c>
      <c r="X52" s="12">
        <v>49.67158014792287</v>
      </c>
      <c r="Y52" s="12">
        <v>1029.4246747275283</v>
      </c>
      <c r="Z52" s="12">
        <v>1416.7692378789457</v>
      </c>
      <c r="AA52" s="12">
        <v>6389.878492711902</v>
      </c>
      <c r="AB52" s="12">
        <v>2237.107467103905</v>
      </c>
      <c r="AC52" s="12">
        <v>4298.364954407106</v>
      </c>
      <c r="AD52" s="12">
        <v>300</v>
      </c>
      <c r="AE52" s="12">
        <v>37525</v>
      </c>
      <c r="AF52" s="12"/>
      <c r="AG52" s="12"/>
      <c r="AH52" s="12">
        <v>10309.90914682908</v>
      </c>
      <c r="AI52" s="12">
        <f t="shared" si="2"/>
        <v>150400.12429665303</v>
      </c>
      <c r="AJ52" s="10"/>
      <c r="AK52"/>
      <c r="AL52"/>
      <c r="AM52" s="10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</row>
    <row r="53" spans="1:105" s="11" customFormat="1" ht="15" customHeight="1">
      <c r="A53" s="7">
        <f t="shared" si="1"/>
        <v>51</v>
      </c>
      <c r="B53" s="8" t="s">
        <v>97</v>
      </c>
      <c r="C53" s="9">
        <v>1035</v>
      </c>
      <c r="D53" s="12">
        <v>4550.523702227282</v>
      </c>
      <c r="E53" s="12">
        <v>1349.8644076396868</v>
      </c>
      <c r="F53" s="12">
        <v>26.97918792083251</v>
      </c>
      <c r="G53" s="12"/>
      <c r="H53" s="12">
        <v>31970</v>
      </c>
      <c r="I53" s="12">
        <v>38431.74327424166</v>
      </c>
      <c r="J53" s="12">
        <v>1043.5766454530938</v>
      </c>
      <c r="K53" s="12">
        <v>1780.810398492232</v>
      </c>
      <c r="L53" s="12">
        <v>15.69632683952075</v>
      </c>
      <c r="M53" s="12">
        <v>23.672636948922953</v>
      </c>
      <c r="N53" s="12">
        <v>13317.52596075008</v>
      </c>
      <c r="O53" s="12">
        <v>39320</v>
      </c>
      <c r="P53" s="12">
        <v>56467</v>
      </c>
      <c r="Q53" s="12">
        <f>313.802815169069+4155</f>
        <v>4468.802815169069</v>
      </c>
      <c r="R53" s="12">
        <v>43.120475946290995</v>
      </c>
      <c r="S53" s="12">
        <v>1431.6841195402453</v>
      </c>
      <c r="T53" s="12">
        <v>66.7109130560111</v>
      </c>
      <c r="U53" s="12">
        <v>211.3099893785166</v>
      </c>
      <c r="V53" s="12">
        <v>17.5855469590309</v>
      </c>
      <c r="W53" s="12">
        <v>104.49294924917895</v>
      </c>
      <c r="X53" s="12">
        <v>31.227895127610196</v>
      </c>
      <c r="Y53" s="12">
        <v>2654.259151233154</v>
      </c>
      <c r="Z53" s="12">
        <v>3071.883911571762</v>
      </c>
      <c r="AA53" s="12">
        <v>14825.797536945394</v>
      </c>
      <c r="AB53" s="12">
        <v>4019.2438787998667</v>
      </c>
      <c r="AC53" s="12">
        <v>14348.250043737315</v>
      </c>
      <c r="AD53" s="12"/>
      <c r="AE53" s="12">
        <v>114730</v>
      </c>
      <c r="AF53" s="12"/>
      <c r="AG53" s="12"/>
      <c r="AH53" s="12">
        <v>31917.891903439904</v>
      </c>
      <c r="AI53" s="12">
        <f t="shared" si="2"/>
        <v>380239.6536706666</v>
      </c>
      <c r="AJ53"/>
      <c r="AK53"/>
      <c r="AL53"/>
      <c r="AM53" s="10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</row>
    <row r="54" spans="1:105" s="13" customFormat="1" ht="15" customHeight="1">
      <c r="A54" s="7">
        <f t="shared" si="1"/>
        <v>52</v>
      </c>
      <c r="B54" s="8" t="s">
        <v>98</v>
      </c>
      <c r="C54" s="9">
        <v>1594</v>
      </c>
      <c r="D54" s="12">
        <v>1519.9076071613774</v>
      </c>
      <c r="E54" s="12">
        <v>473.3461636335662</v>
      </c>
      <c r="F54" s="12">
        <v>7.11249404883357</v>
      </c>
      <c r="G54" s="12"/>
      <c r="H54" s="12">
        <v>50560</v>
      </c>
      <c r="I54" s="12">
        <v>58026.1725221706</v>
      </c>
      <c r="J54" s="12">
        <v>347.3285205968119</v>
      </c>
      <c r="K54" s="12">
        <v>656.035167280942</v>
      </c>
      <c r="L54" s="12">
        <v>4.78887350463181</v>
      </c>
      <c r="M54" s="12">
        <v>12.07620484700082</v>
      </c>
      <c r="N54" s="12">
        <v>4820.835050821651</v>
      </c>
      <c r="O54" s="12">
        <v>66670</v>
      </c>
      <c r="P54" s="12">
        <v>109640</v>
      </c>
      <c r="Q54" s="12">
        <f>115.634834920091+7582</f>
        <v>7697.634834920091</v>
      </c>
      <c r="R54" s="12">
        <v>12.675352099966322</v>
      </c>
      <c r="S54" s="12">
        <v>651.6947253144</v>
      </c>
      <c r="T54" s="12">
        <v>23.8732763362709</v>
      </c>
      <c r="U54" s="12">
        <v>66.96531891483019</v>
      </c>
      <c r="V54" s="12">
        <v>240.6702816577528</v>
      </c>
      <c r="W54" s="12">
        <v>29.025105609947122</v>
      </c>
      <c r="X54" s="12">
        <v>64.21437418744381</v>
      </c>
      <c r="Y54" s="12">
        <v>1110.7574911306742</v>
      </c>
      <c r="Z54" s="12">
        <v>1728.3596967819817</v>
      </c>
      <c r="AA54" s="12">
        <v>5352.0442801584795</v>
      </c>
      <c r="AB54" s="12">
        <v>1648.3416035646271</v>
      </c>
      <c r="AC54" s="12">
        <v>18996.087218257144</v>
      </c>
      <c r="AD54" s="12"/>
      <c r="AE54" s="12">
        <v>189940</v>
      </c>
      <c r="AF54" s="12"/>
      <c r="AG54" s="12"/>
      <c r="AH54" s="12">
        <v>14514.309793405519</v>
      </c>
      <c r="AI54" s="12">
        <f t="shared" si="2"/>
        <v>534814.2559564046</v>
      </c>
      <c r="AJ54" s="10"/>
      <c r="AK54"/>
      <c r="AL54"/>
      <c r="AM54" s="10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</row>
    <row r="55" spans="1:105" s="11" customFormat="1" ht="15" customHeight="1">
      <c r="A55" s="7">
        <f t="shared" si="1"/>
        <v>53</v>
      </c>
      <c r="B55" s="8" t="s">
        <v>99</v>
      </c>
      <c r="C55" s="9">
        <v>571</v>
      </c>
      <c r="D55" s="12"/>
      <c r="E55" s="12"/>
      <c r="F55" s="12"/>
      <c r="G55" s="12"/>
      <c r="H55" s="12">
        <v>21080</v>
      </c>
      <c r="I55" s="12">
        <v>20790</v>
      </c>
      <c r="J55" s="12"/>
      <c r="K55" s="12"/>
      <c r="L55" s="12"/>
      <c r="M55" s="12"/>
      <c r="N55" s="12"/>
      <c r="O55" s="12">
        <v>20770</v>
      </c>
      <c r="P55" s="12">
        <v>33204</v>
      </c>
      <c r="Q55" s="12">
        <v>1680</v>
      </c>
      <c r="R55" s="12"/>
      <c r="S55" s="12">
        <v>340</v>
      </c>
      <c r="T55" s="12"/>
      <c r="U55" s="12"/>
      <c r="V55" s="12"/>
      <c r="W55" s="12"/>
      <c r="X55" s="12"/>
      <c r="Y55" s="12">
        <v>937</v>
      </c>
      <c r="Z55" s="12">
        <v>80</v>
      </c>
      <c r="AA55" s="12"/>
      <c r="AB55" s="12"/>
      <c r="AC55" s="12"/>
      <c r="AD55" s="12"/>
      <c r="AE55" s="12">
        <v>40299</v>
      </c>
      <c r="AF55" s="12"/>
      <c r="AG55" s="12">
        <v>4060</v>
      </c>
      <c r="AH55" s="12">
        <v>12083</v>
      </c>
      <c r="AI55" s="12">
        <f t="shared" si="2"/>
        <v>155323</v>
      </c>
      <c r="AJ55"/>
      <c r="AK55"/>
      <c r="AL55"/>
      <c r="AM55" s="10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</row>
    <row r="56" spans="1:105" s="13" customFormat="1" ht="15" customHeight="1">
      <c r="A56" s="7">
        <f t="shared" si="1"/>
        <v>54</v>
      </c>
      <c r="B56" s="8" t="s">
        <v>100</v>
      </c>
      <c r="C56" s="9">
        <v>727</v>
      </c>
      <c r="D56" s="12"/>
      <c r="E56" s="12"/>
      <c r="F56" s="12"/>
      <c r="G56" s="12"/>
      <c r="H56" s="12">
        <v>19198</v>
      </c>
      <c r="I56" s="12">
        <v>30190</v>
      </c>
      <c r="J56" s="12"/>
      <c r="K56" s="12"/>
      <c r="L56" s="12"/>
      <c r="M56" s="12"/>
      <c r="N56" s="12"/>
      <c r="O56" s="12">
        <v>23095</v>
      </c>
      <c r="P56" s="12">
        <v>65442</v>
      </c>
      <c r="Q56" s="12"/>
      <c r="R56" s="12"/>
      <c r="S56" s="12">
        <v>470</v>
      </c>
      <c r="T56" s="12"/>
      <c r="U56" s="12"/>
      <c r="V56" s="12"/>
      <c r="W56" s="12"/>
      <c r="X56" s="12"/>
      <c r="Y56" s="12">
        <v>650</v>
      </c>
      <c r="Z56" s="12">
        <v>1120</v>
      </c>
      <c r="AA56" s="12"/>
      <c r="AB56" s="12">
        <v>60</v>
      </c>
      <c r="AC56" s="12"/>
      <c r="AD56" s="12">
        <v>40</v>
      </c>
      <c r="AE56" s="12">
        <v>50920</v>
      </c>
      <c r="AF56" s="12"/>
      <c r="AG56" s="12"/>
      <c r="AH56" s="12">
        <v>8070</v>
      </c>
      <c r="AI56" s="12">
        <f t="shared" si="2"/>
        <v>199255</v>
      </c>
      <c r="AJ56" s="10"/>
      <c r="AK56"/>
      <c r="AL56"/>
      <c r="AM56" s="10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</row>
    <row r="57" spans="1:105" s="11" customFormat="1" ht="15" customHeight="1">
      <c r="A57" s="7">
        <f t="shared" si="1"/>
        <v>55</v>
      </c>
      <c r="B57" s="8" t="s">
        <v>101</v>
      </c>
      <c r="C57" s="9">
        <v>632</v>
      </c>
      <c r="D57" s="12"/>
      <c r="E57" s="12"/>
      <c r="F57" s="12"/>
      <c r="G57" s="12"/>
      <c r="H57" s="12">
        <v>18820</v>
      </c>
      <c r="I57" s="12">
        <v>27360</v>
      </c>
      <c r="J57" s="12"/>
      <c r="K57" s="12"/>
      <c r="L57" s="12"/>
      <c r="M57" s="12">
        <v>4</v>
      </c>
      <c r="N57" s="12"/>
      <c r="O57" s="12">
        <v>20750</v>
      </c>
      <c r="P57" s="12">
        <v>39420</v>
      </c>
      <c r="Q57" s="12"/>
      <c r="R57" s="12"/>
      <c r="S57" s="12">
        <v>1450</v>
      </c>
      <c r="T57" s="12"/>
      <c r="U57" s="12"/>
      <c r="V57" s="12">
        <v>200</v>
      </c>
      <c r="W57" s="12"/>
      <c r="X57" s="12"/>
      <c r="Y57" s="12">
        <v>1385</v>
      </c>
      <c r="Z57" s="12">
        <v>180</v>
      </c>
      <c r="AA57" s="12"/>
      <c r="AB57" s="12"/>
      <c r="AC57" s="12"/>
      <c r="AD57" s="12"/>
      <c r="AE57" s="12">
        <v>94620</v>
      </c>
      <c r="AF57" s="12"/>
      <c r="AG57" s="12"/>
      <c r="AH57" s="12">
        <v>6685</v>
      </c>
      <c r="AI57" s="12">
        <f t="shared" si="2"/>
        <v>210874</v>
      </c>
      <c r="AJ57"/>
      <c r="AK57"/>
      <c r="AL57"/>
      <c r="AM57" s="10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</row>
    <row r="58" spans="1:105" s="13" customFormat="1" ht="15" customHeight="1">
      <c r="A58" s="7">
        <f t="shared" si="1"/>
        <v>56</v>
      </c>
      <c r="B58" s="8" t="s">
        <v>102</v>
      </c>
      <c r="C58" s="9">
        <v>619</v>
      </c>
      <c r="D58" s="12"/>
      <c r="E58" s="12"/>
      <c r="F58" s="12"/>
      <c r="G58" s="12"/>
      <c r="H58" s="12">
        <v>21690</v>
      </c>
      <c r="I58" s="12">
        <v>38720</v>
      </c>
      <c r="J58" s="12"/>
      <c r="K58" s="12"/>
      <c r="L58" s="12"/>
      <c r="M58" s="12">
        <v>5</v>
      </c>
      <c r="N58" s="12"/>
      <c r="O58" s="12">
        <v>24420</v>
      </c>
      <c r="P58" s="12">
        <v>33710</v>
      </c>
      <c r="Q58" s="12">
        <v>356</v>
      </c>
      <c r="R58" s="12"/>
      <c r="S58" s="12">
        <v>980</v>
      </c>
      <c r="T58" s="12"/>
      <c r="U58" s="12"/>
      <c r="V58" s="12"/>
      <c r="W58" s="12"/>
      <c r="X58" s="12"/>
      <c r="Y58" s="12">
        <v>1300</v>
      </c>
      <c r="Z58" s="12"/>
      <c r="AA58" s="12">
        <v>4320</v>
      </c>
      <c r="AB58" s="12"/>
      <c r="AC58" s="12"/>
      <c r="AD58" s="12"/>
      <c r="AE58" s="12">
        <v>66930</v>
      </c>
      <c r="AF58" s="12"/>
      <c r="AG58" s="12"/>
      <c r="AH58" s="12">
        <v>14000</v>
      </c>
      <c r="AI58" s="12">
        <f t="shared" si="2"/>
        <v>206431</v>
      </c>
      <c r="AJ58" s="10"/>
      <c r="AK58"/>
      <c r="AL58"/>
      <c r="AM58" s="10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</row>
    <row r="59" spans="1:105" s="11" customFormat="1" ht="15" customHeight="1">
      <c r="A59" s="7">
        <f t="shared" si="1"/>
        <v>57</v>
      </c>
      <c r="B59" s="8" t="s">
        <v>103</v>
      </c>
      <c r="C59" s="9">
        <v>2335</v>
      </c>
      <c r="D59" s="12"/>
      <c r="E59" s="12"/>
      <c r="F59" s="12"/>
      <c r="G59" s="12"/>
      <c r="H59" s="12">
        <v>89113</v>
      </c>
      <c r="I59" s="12">
        <v>72330</v>
      </c>
      <c r="J59" s="12"/>
      <c r="K59" s="12"/>
      <c r="L59" s="12"/>
      <c r="M59" s="12">
        <v>7</v>
      </c>
      <c r="N59" s="12"/>
      <c r="O59" s="12">
        <v>84140</v>
      </c>
      <c r="P59" s="12">
        <v>106811</v>
      </c>
      <c r="Q59" s="12">
        <v>2740</v>
      </c>
      <c r="R59" s="12"/>
      <c r="S59" s="12">
        <v>1960</v>
      </c>
      <c r="T59" s="12"/>
      <c r="U59" s="12"/>
      <c r="V59" s="12">
        <v>360</v>
      </c>
      <c r="W59" s="12"/>
      <c r="X59" s="12">
        <v>20</v>
      </c>
      <c r="Y59" s="12">
        <v>2715</v>
      </c>
      <c r="Z59" s="12">
        <v>203</v>
      </c>
      <c r="AA59" s="12"/>
      <c r="AB59" s="12"/>
      <c r="AC59" s="12">
        <v>2630</v>
      </c>
      <c r="AD59" s="12"/>
      <c r="AE59" s="12">
        <v>263954</v>
      </c>
      <c r="AF59" s="12"/>
      <c r="AG59" s="12">
        <v>7420</v>
      </c>
      <c r="AH59" s="12">
        <v>25272</v>
      </c>
      <c r="AI59" s="12">
        <f t="shared" si="2"/>
        <v>659675</v>
      </c>
      <c r="AJ59"/>
      <c r="AK59"/>
      <c r="AL59"/>
      <c r="AM59" s="10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</row>
    <row r="60" spans="1:105" s="13" customFormat="1" ht="15" customHeight="1">
      <c r="A60" s="7">
        <f t="shared" si="1"/>
        <v>58</v>
      </c>
      <c r="B60" s="8" t="s">
        <v>104</v>
      </c>
      <c r="C60" s="9">
        <v>2099</v>
      </c>
      <c r="D60" s="12">
        <v>1647.7560425675279</v>
      </c>
      <c r="E60" s="12">
        <v>782.842028667214</v>
      </c>
      <c r="F60" s="12">
        <v>115.27257831743651</v>
      </c>
      <c r="G60" s="12">
        <v>57.42944106253461</v>
      </c>
      <c r="H60" s="12">
        <v>161786</v>
      </c>
      <c r="I60" s="12">
        <v>94552.49927248366</v>
      </c>
      <c r="J60" s="12">
        <v>797.7786942122452</v>
      </c>
      <c r="K60" s="12">
        <v>1222.549308599491</v>
      </c>
      <c r="L60" s="12">
        <v>32.42769619223672</v>
      </c>
      <c r="M60" s="12">
        <v>68.2838891315927</v>
      </c>
      <c r="N60" s="12">
        <v>9694.00063021848</v>
      </c>
      <c r="O60" s="12">
        <v>107165.79115479115</v>
      </c>
      <c r="P60" s="12">
        <v>240010</v>
      </c>
      <c r="Q60" s="12">
        <v>6627</v>
      </c>
      <c r="R60" s="12">
        <v>23.48817587091709</v>
      </c>
      <c r="S60" s="12">
        <v>1662.2233204357813</v>
      </c>
      <c r="T60" s="12">
        <v>88.04525834006878</v>
      </c>
      <c r="U60" s="12">
        <v>142.890175238371</v>
      </c>
      <c r="V60" s="12">
        <v>85.9286600108068</v>
      </c>
      <c r="W60" s="12">
        <v>37.258417596163866</v>
      </c>
      <c r="X60" s="12">
        <v>49.47451266548521</v>
      </c>
      <c r="Y60" s="12">
        <v>2163.142130661852</v>
      </c>
      <c r="Z60" s="12">
        <v>2320.835953569364</v>
      </c>
      <c r="AA60" s="12">
        <v>10828.55374659634</v>
      </c>
      <c r="AB60" s="12">
        <v>3738.933653895032</v>
      </c>
      <c r="AC60" s="12">
        <v>5958.601466080874</v>
      </c>
      <c r="AD60" s="12">
        <v>820</v>
      </c>
      <c r="AE60" s="12">
        <v>157530</v>
      </c>
      <c r="AF60" s="12"/>
      <c r="AG60" s="12"/>
      <c r="AH60" s="12">
        <v>20737.00065974724</v>
      </c>
      <c r="AI60" s="12">
        <f t="shared" si="2"/>
        <v>830746.0068669519</v>
      </c>
      <c r="AJ60" s="10"/>
      <c r="AK60"/>
      <c r="AL60"/>
      <c r="AM60" s="1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</row>
    <row r="61" spans="1:105" s="11" customFormat="1" ht="15" customHeight="1">
      <c r="A61" s="7">
        <f t="shared" si="1"/>
        <v>59</v>
      </c>
      <c r="B61" s="8" t="s">
        <v>105</v>
      </c>
      <c r="C61" s="9">
        <v>338</v>
      </c>
      <c r="D61" s="12"/>
      <c r="E61" s="12"/>
      <c r="F61" s="12"/>
      <c r="G61" s="12"/>
      <c r="H61" s="12">
        <v>11717</v>
      </c>
      <c r="I61" s="12">
        <v>19159</v>
      </c>
      <c r="J61" s="12"/>
      <c r="K61" s="12">
        <f>916+230</f>
        <v>1146</v>
      </c>
      <c r="L61" s="12"/>
      <c r="M61" s="12"/>
      <c r="N61" s="12"/>
      <c r="O61" s="12">
        <v>8690</v>
      </c>
      <c r="P61" s="12"/>
      <c r="Q61" s="12"/>
      <c r="R61" s="12"/>
      <c r="S61" s="12">
        <v>511</v>
      </c>
      <c r="T61" s="12"/>
      <c r="U61" s="12"/>
      <c r="V61" s="12">
        <v>52</v>
      </c>
      <c r="W61" s="12"/>
      <c r="X61" s="12">
        <v>54</v>
      </c>
      <c r="Y61" s="12"/>
      <c r="Z61" s="12"/>
      <c r="AA61" s="12">
        <v>839</v>
      </c>
      <c r="AB61" s="12">
        <f>153+500</f>
        <v>653</v>
      </c>
      <c r="AC61" s="12"/>
      <c r="AD61" s="12"/>
      <c r="AE61" s="12">
        <v>54070</v>
      </c>
      <c r="AF61" s="12"/>
      <c r="AG61" s="12"/>
      <c r="AH61" s="12">
        <f>3344+1840</f>
        <v>5184</v>
      </c>
      <c r="AI61" s="12">
        <f t="shared" si="2"/>
        <v>102075</v>
      </c>
      <c r="AJ61"/>
      <c r="AK61"/>
      <c r="AL61"/>
      <c r="AM61" s="10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</row>
    <row r="62" spans="1:105" s="13" customFormat="1" ht="15" customHeight="1">
      <c r="A62" s="7">
        <f t="shared" si="1"/>
        <v>60</v>
      </c>
      <c r="B62" s="8" t="s">
        <v>106</v>
      </c>
      <c r="C62" s="9">
        <v>286</v>
      </c>
      <c r="D62" s="12"/>
      <c r="E62" s="12"/>
      <c r="F62" s="12"/>
      <c r="G62" s="12"/>
      <c r="H62" s="12">
        <v>15235</v>
      </c>
      <c r="I62" s="12">
        <v>17100</v>
      </c>
      <c r="J62" s="12"/>
      <c r="K62" s="12"/>
      <c r="L62" s="12"/>
      <c r="M62" s="12"/>
      <c r="N62" s="12"/>
      <c r="O62" s="12">
        <v>9518</v>
      </c>
      <c r="P62" s="12"/>
      <c r="Q62" s="12"/>
      <c r="R62" s="12"/>
      <c r="S62" s="12">
        <v>610</v>
      </c>
      <c r="T62" s="12"/>
      <c r="U62" s="12"/>
      <c r="V62" s="12">
        <v>45</v>
      </c>
      <c r="W62" s="12"/>
      <c r="X62" s="12">
        <v>10</v>
      </c>
      <c r="Y62" s="12">
        <v>580</v>
      </c>
      <c r="Z62" s="12">
        <v>30</v>
      </c>
      <c r="AA62" s="12"/>
      <c r="AB62" s="12"/>
      <c r="AC62" s="12"/>
      <c r="AD62" s="12"/>
      <c r="AE62" s="12">
        <v>45451</v>
      </c>
      <c r="AF62" s="12"/>
      <c r="AG62" s="12"/>
      <c r="AH62" s="12">
        <v>7308</v>
      </c>
      <c r="AI62" s="12">
        <f t="shared" si="2"/>
        <v>95887</v>
      </c>
      <c r="AJ62" s="10"/>
      <c r="AK62"/>
      <c r="AL62"/>
      <c r="AM62" s="10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</row>
    <row r="63" spans="1:105" s="11" customFormat="1" ht="15" customHeight="1">
      <c r="A63" s="7">
        <f t="shared" si="1"/>
        <v>61</v>
      </c>
      <c r="B63" s="8" t="s">
        <v>107</v>
      </c>
      <c r="C63" s="9">
        <v>392</v>
      </c>
      <c r="D63" s="12"/>
      <c r="E63" s="12"/>
      <c r="F63" s="12"/>
      <c r="G63" s="12"/>
      <c r="H63" s="12">
        <v>11980</v>
      </c>
      <c r="I63" s="12">
        <v>17910</v>
      </c>
      <c r="J63" s="12"/>
      <c r="K63" s="12"/>
      <c r="L63" s="12"/>
      <c r="M63" s="12"/>
      <c r="N63" s="12"/>
      <c r="O63" s="12">
        <v>11295</v>
      </c>
      <c r="P63" s="12"/>
      <c r="Q63" s="12">
        <v>1767</v>
      </c>
      <c r="R63" s="12"/>
      <c r="S63" s="12">
        <v>190</v>
      </c>
      <c r="T63" s="12"/>
      <c r="U63" s="12"/>
      <c r="V63" s="12"/>
      <c r="W63" s="12"/>
      <c r="X63" s="12">
        <v>40</v>
      </c>
      <c r="Y63" s="12">
        <v>20</v>
      </c>
      <c r="Z63" s="12">
        <v>430</v>
      </c>
      <c r="AA63" s="12"/>
      <c r="AB63" s="12"/>
      <c r="AC63" s="12">
        <v>17040</v>
      </c>
      <c r="AD63" s="12"/>
      <c r="AE63" s="12">
        <v>42250</v>
      </c>
      <c r="AF63" s="12"/>
      <c r="AG63" s="12"/>
      <c r="AH63" s="12">
        <v>6055</v>
      </c>
      <c r="AI63" s="12">
        <f t="shared" si="2"/>
        <v>108977</v>
      </c>
      <c r="AJ63"/>
      <c r="AK63"/>
      <c r="AL63"/>
      <c r="AM63" s="10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</row>
    <row r="64" spans="1:105" s="13" customFormat="1" ht="15" customHeight="1">
      <c r="A64" s="7">
        <f t="shared" si="1"/>
        <v>62</v>
      </c>
      <c r="B64" s="8" t="s">
        <v>108</v>
      </c>
      <c r="C64" s="9">
        <v>488</v>
      </c>
      <c r="D64" s="12">
        <v>538.5898675143555</v>
      </c>
      <c r="E64" s="12">
        <v>324.95230674100367</v>
      </c>
      <c r="F64" s="12"/>
      <c r="G64" s="12"/>
      <c r="H64" s="12">
        <v>17540</v>
      </c>
      <c r="I64" s="12">
        <v>22674.32105065871</v>
      </c>
      <c r="J64" s="12">
        <v>105.77080436726737</v>
      </c>
      <c r="K64" s="12">
        <v>182.63036191127512</v>
      </c>
      <c r="L64" s="12">
        <v>3.487159605211107</v>
      </c>
      <c r="M64" s="12">
        <v>2.393777995126066</v>
      </c>
      <c r="N64" s="12">
        <v>1681.1615341028744</v>
      </c>
      <c r="O64" s="12">
        <v>17297.834549878346</v>
      </c>
      <c r="P64" s="12">
        <v>20040</v>
      </c>
      <c r="Q64" s="12"/>
      <c r="R64" s="12">
        <v>7.072626861995494</v>
      </c>
      <c r="S64" s="12">
        <v>273.4035080258056</v>
      </c>
      <c r="T64" s="12">
        <v>14.74168710697648</v>
      </c>
      <c r="U64" s="12">
        <v>45.12484380641389</v>
      </c>
      <c r="V64" s="12">
        <v>14.43497928378542</v>
      </c>
      <c r="W64" s="12">
        <v>7.961067765050541</v>
      </c>
      <c r="X64" s="12">
        <v>17.36920644718759</v>
      </c>
      <c r="Y64" s="12">
        <v>302.59113746723636</v>
      </c>
      <c r="Z64" s="12">
        <v>451.84717584612304</v>
      </c>
      <c r="AA64" s="12">
        <v>1833.7291370169814</v>
      </c>
      <c r="AB64" s="12">
        <v>726.3350135818503</v>
      </c>
      <c r="AC64" s="12">
        <v>720.6497075486581</v>
      </c>
      <c r="AD64" s="12">
        <v>160</v>
      </c>
      <c r="AE64" s="12">
        <v>55320</v>
      </c>
      <c r="AF64" s="12"/>
      <c r="AG64" s="12">
        <v>5140</v>
      </c>
      <c r="AH64" s="12">
        <v>3684.4408218469994</v>
      </c>
      <c r="AI64" s="12">
        <f t="shared" si="2"/>
        <v>149110.8423253792</v>
      </c>
      <c r="AJ64" s="10"/>
      <c r="AK64"/>
      <c r="AL64"/>
      <c r="AM64" s="10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</row>
    <row r="65" spans="1:105" s="11" customFormat="1" ht="15" customHeight="1">
      <c r="A65" s="7">
        <f t="shared" si="1"/>
        <v>63</v>
      </c>
      <c r="B65" s="8" t="s">
        <v>109</v>
      </c>
      <c r="C65" s="9">
        <v>1106</v>
      </c>
      <c r="D65" s="12"/>
      <c r="E65" s="12"/>
      <c r="F65" s="12"/>
      <c r="G65" s="12"/>
      <c r="H65" s="12">
        <v>61211</v>
      </c>
      <c r="I65" s="12">
        <v>45710</v>
      </c>
      <c r="J65" s="12"/>
      <c r="K65" s="12"/>
      <c r="L65" s="12"/>
      <c r="M65" s="12">
        <v>13</v>
      </c>
      <c r="N65" s="12"/>
      <c r="O65" s="12">
        <v>61430</v>
      </c>
      <c r="P65" s="12">
        <v>105883</v>
      </c>
      <c r="Q65" s="12">
        <v>3720</v>
      </c>
      <c r="R65" s="12"/>
      <c r="S65" s="12">
        <v>1740</v>
      </c>
      <c r="T65" s="12"/>
      <c r="U65" s="12"/>
      <c r="V65" s="12">
        <v>265</v>
      </c>
      <c r="W65" s="12"/>
      <c r="X65" s="12">
        <v>60</v>
      </c>
      <c r="Y65" s="12">
        <v>1440</v>
      </c>
      <c r="Z65" s="12"/>
      <c r="AA65" s="12"/>
      <c r="AB65" s="12"/>
      <c r="AC65" s="12"/>
      <c r="AD65" s="12"/>
      <c r="AE65" s="12">
        <v>124327</v>
      </c>
      <c r="AF65" s="12"/>
      <c r="AG65" s="12"/>
      <c r="AH65" s="12">
        <v>50260</v>
      </c>
      <c r="AI65" s="12">
        <f t="shared" si="2"/>
        <v>456059</v>
      </c>
      <c r="AJ65"/>
      <c r="AK65"/>
      <c r="AL65"/>
      <c r="AM65" s="10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</row>
    <row r="66" spans="1:105" s="13" customFormat="1" ht="15" customHeight="1">
      <c r="A66" s="7">
        <f t="shared" si="1"/>
        <v>64</v>
      </c>
      <c r="B66" s="8" t="s">
        <v>110</v>
      </c>
      <c r="C66" s="9">
        <v>2299</v>
      </c>
      <c r="D66" s="12">
        <v>7928.845892023752</v>
      </c>
      <c r="E66" s="12">
        <v>3502.5622184863073</v>
      </c>
      <c r="F66" s="12">
        <v>490.04136057669774</v>
      </c>
      <c r="G66" s="12">
        <v>247.6833917481397</v>
      </c>
      <c r="H66" s="12">
        <v>145011</v>
      </c>
      <c r="I66" s="12">
        <v>88511.25064279279</v>
      </c>
      <c r="J66" s="12">
        <v>3651.286297188718</v>
      </c>
      <c r="K66" s="12">
        <v>5679.050007424434</v>
      </c>
      <c r="L66" s="12">
        <v>145.25813904654171</v>
      </c>
      <c r="M66" s="12">
        <v>326.568044102324</v>
      </c>
      <c r="N66" s="12">
        <v>44204.08617213157</v>
      </c>
      <c r="O66" s="12">
        <v>128323.68796068797</v>
      </c>
      <c r="P66" s="12">
        <v>210143</v>
      </c>
      <c r="Q66" s="12">
        <v>6292</v>
      </c>
      <c r="R66" s="12">
        <v>116.9745409433105</v>
      </c>
      <c r="S66" s="12">
        <v>7148.350493797848</v>
      </c>
      <c r="T66" s="12">
        <v>378.63151328040635</v>
      </c>
      <c r="U66" s="12">
        <v>624.1836774645071</v>
      </c>
      <c r="V66" s="12">
        <v>381.14897852552645</v>
      </c>
      <c r="W66" s="12">
        <v>163.52015937547088</v>
      </c>
      <c r="X66" s="12">
        <v>209.89298330958928</v>
      </c>
      <c r="Y66" s="12">
        <v>9860.69866524222</v>
      </c>
      <c r="Z66" s="12">
        <v>10249.907360586725</v>
      </c>
      <c r="AA66" s="12">
        <v>49189.41676339018</v>
      </c>
      <c r="AB66" s="12">
        <v>16587.271737624527</v>
      </c>
      <c r="AC66" s="12">
        <v>25555.68516812363</v>
      </c>
      <c r="AD66" s="12"/>
      <c r="AE66" s="12">
        <v>128370</v>
      </c>
      <c r="AF66" s="12"/>
      <c r="AG66" s="12"/>
      <c r="AH66" s="12">
        <v>110244.16319560236</v>
      </c>
      <c r="AI66" s="12">
        <f t="shared" si="2"/>
        <v>1003536.1653634754</v>
      </c>
      <c r="AJ66" s="10"/>
      <c r="AK66"/>
      <c r="AL66"/>
      <c r="AM66" s="10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</row>
    <row r="67" spans="1:105" s="11" customFormat="1" ht="15" customHeight="1">
      <c r="A67" s="7">
        <f t="shared" si="1"/>
        <v>65</v>
      </c>
      <c r="B67" s="8" t="s">
        <v>111</v>
      </c>
      <c r="C67" s="9">
        <v>993</v>
      </c>
      <c r="D67" s="12"/>
      <c r="E67" s="12"/>
      <c r="F67" s="12"/>
      <c r="G67" s="12"/>
      <c r="H67" s="12">
        <v>37040</v>
      </c>
      <c r="I67" s="12">
        <v>29050</v>
      </c>
      <c r="J67" s="12"/>
      <c r="K67" s="12"/>
      <c r="L67" s="12"/>
      <c r="M67" s="12">
        <v>41</v>
      </c>
      <c r="N67" s="12"/>
      <c r="O67" s="12">
        <v>51304</v>
      </c>
      <c r="P67" s="12">
        <v>53470</v>
      </c>
      <c r="Q67" s="12">
        <v>4672</v>
      </c>
      <c r="R67" s="12"/>
      <c r="S67" s="12">
        <v>1685</v>
      </c>
      <c r="T67" s="12"/>
      <c r="U67" s="12"/>
      <c r="V67" s="12">
        <v>20</v>
      </c>
      <c r="W67" s="12"/>
      <c r="X67" s="12">
        <v>20</v>
      </c>
      <c r="Y67" s="12">
        <v>2165</v>
      </c>
      <c r="Z67" s="12">
        <v>2800</v>
      </c>
      <c r="AA67" s="12">
        <v>3880</v>
      </c>
      <c r="AB67" s="12"/>
      <c r="AC67" s="12">
        <v>30160</v>
      </c>
      <c r="AD67" s="12"/>
      <c r="AE67" s="12">
        <v>84980</v>
      </c>
      <c r="AF67" s="12"/>
      <c r="AG67" s="12"/>
      <c r="AH67" s="12">
        <v>12630</v>
      </c>
      <c r="AI67" s="12">
        <f aca="true" t="shared" si="3" ref="AI67:AI98">SUM(D67:AH67)</f>
        <v>313917</v>
      </c>
      <c r="AJ67"/>
      <c r="AK67"/>
      <c r="AL67"/>
      <c r="AM67" s="10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</row>
    <row r="68" spans="1:105" s="13" customFormat="1" ht="15" customHeight="1">
      <c r="A68" s="7">
        <f aca="true" t="shared" si="4" ref="A68:A117">A67+1</f>
        <v>66</v>
      </c>
      <c r="B68" s="8" t="s">
        <v>112</v>
      </c>
      <c r="C68" s="9">
        <v>964</v>
      </c>
      <c r="D68" s="12">
        <v>8380</v>
      </c>
      <c r="E68" s="12"/>
      <c r="F68" s="12"/>
      <c r="G68" s="12"/>
      <c r="H68" s="12">
        <v>42993</v>
      </c>
      <c r="I68" s="12">
        <v>44578</v>
      </c>
      <c r="J68" s="12"/>
      <c r="K68" s="12">
        <f>1059+890</f>
        <v>1949</v>
      </c>
      <c r="L68" s="12"/>
      <c r="M68" s="12">
        <v>5</v>
      </c>
      <c r="N68" s="12"/>
      <c r="O68" s="12">
        <v>51509</v>
      </c>
      <c r="P68" s="12"/>
      <c r="Q68" s="12"/>
      <c r="R68" s="12"/>
      <c r="S68" s="12">
        <v>1490</v>
      </c>
      <c r="T68" s="12"/>
      <c r="U68" s="12"/>
      <c r="V68" s="12">
        <v>151</v>
      </c>
      <c r="W68" s="12"/>
      <c r="X68" s="12">
        <v>208</v>
      </c>
      <c r="Y68" s="12"/>
      <c r="Z68" s="12"/>
      <c r="AA68" s="12">
        <f>6985+4980</f>
        <v>11965</v>
      </c>
      <c r="AB68" s="12">
        <f>657+3640</f>
        <v>4297</v>
      </c>
      <c r="AC68" s="12"/>
      <c r="AD68" s="12"/>
      <c r="AE68" s="12">
        <v>118316</v>
      </c>
      <c r="AF68" s="12"/>
      <c r="AG68" s="12"/>
      <c r="AH68" s="12">
        <f>24513+8595</f>
        <v>33108</v>
      </c>
      <c r="AI68" s="12">
        <f t="shared" si="3"/>
        <v>318949</v>
      </c>
      <c r="AJ68" s="10"/>
      <c r="AK68"/>
      <c r="AL68"/>
      <c r="AM68" s="10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</row>
    <row r="69" spans="1:105" s="11" customFormat="1" ht="15" customHeight="1">
      <c r="A69" s="7">
        <f t="shared" si="4"/>
        <v>67</v>
      </c>
      <c r="B69" s="8" t="s">
        <v>113</v>
      </c>
      <c r="C69" s="9">
        <v>948</v>
      </c>
      <c r="D69" s="12">
        <v>867.3814630742584</v>
      </c>
      <c r="E69" s="12">
        <v>394.4686986884562</v>
      </c>
      <c r="F69" s="12">
        <v>54.18886610168879</v>
      </c>
      <c r="G69" s="12">
        <v>31.61470823341329</v>
      </c>
      <c r="H69" s="12">
        <v>48247</v>
      </c>
      <c r="I69" s="12">
        <v>36714.26171706713</v>
      </c>
      <c r="J69" s="12">
        <v>336.9806139848958</v>
      </c>
      <c r="K69" s="12">
        <v>689.0492547872993</v>
      </c>
      <c r="L69" s="12">
        <v>16.99212202575496</v>
      </c>
      <c r="M69" s="12">
        <v>15.0016464444304</v>
      </c>
      <c r="N69" s="12">
        <v>4540.16242813751</v>
      </c>
      <c r="O69" s="12">
        <v>43489.33906633907</v>
      </c>
      <c r="P69" s="12">
        <v>49816</v>
      </c>
      <c r="Q69" s="12">
        <f>2931+1820</f>
        <v>4751</v>
      </c>
      <c r="R69" s="12">
        <v>11.496952464612368</v>
      </c>
      <c r="S69" s="12">
        <v>1540.909187054851</v>
      </c>
      <c r="T69" s="12">
        <v>38.84442045862126</v>
      </c>
      <c r="U69" s="12">
        <v>70.38484676506519</v>
      </c>
      <c r="V69" s="12">
        <v>37.50352003752497</v>
      </c>
      <c r="W69" s="12">
        <v>14.483477535703091</v>
      </c>
      <c r="X69" s="12">
        <v>26.61558775496022</v>
      </c>
      <c r="Y69" s="12">
        <v>1744.94490425995</v>
      </c>
      <c r="Z69" s="12">
        <v>1253.518134949784</v>
      </c>
      <c r="AA69" s="12">
        <v>5103.324988585286</v>
      </c>
      <c r="AB69" s="12">
        <v>1679.394700435796</v>
      </c>
      <c r="AC69" s="12">
        <v>2625.157508418919</v>
      </c>
      <c r="AD69" s="12">
        <v>300</v>
      </c>
      <c r="AE69" s="12">
        <v>70200</v>
      </c>
      <c r="AF69" s="12"/>
      <c r="AG69" s="12"/>
      <c r="AH69" s="12">
        <v>16198.399494706044</v>
      </c>
      <c r="AI69" s="12">
        <f t="shared" si="3"/>
        <v>290808.418308311</v>
      </c>
      <c r="AJ69"/>
      <c r="AK69"/>
      <c r="AL69"/>
      <c r="AM69" s="10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</row>
    <row r="70" spans="1:105" s="13" customFormat="1" ht="15" customHeight="1">
      <c r="A70" s="7">
        <f t="shared" si="4"/>
        <v>68</v>
      </c>
      <c r="B70" s="8" t="s">
        <v>114</v>
      </c>
      <c r="C70" s="9">
        <v>336</v>
      </c>
      <c r="D70" s="12"/>
      <c r="E70" s="12"/>
      <c r="F70" s="12"/>
      <c r="G70" s="12"/>
      <c r="H70" s="12">
        <v>8760</v>
      </c>
      <c r="I70" s="12">
        <v>15241</v>
      </c>
      <c r="J70" s="12"/>
      <c r="K70" s="12">
        <f>15+60</f>
        <v>75</v>
      </c>
      <c r="L70" s="12"/>
      <c r="M70" s="12"/>
      <c r="N70" s="12"/>
      <c r="O70" s="12">
        <v>9735</v>
      </c>
      <c r="P70" s="12"/>
      <c r="Q70" s="12"/>
      <c r="R70" s="12"/>
      <c r="S70" s="12">
        <v>347</v>
      </c>
      <c r="T70" s="12"/>
      <c r="U70" s="12"/>
      <c r="V70" s="12">
        <v>53</v>
      </c>
      <c r="W70" s="12"/>
      <c r="X70" s="12">
        <v>56</v>
      </c>
      <c r="Y70" s="12"/>
      <c r="Z70" s="12"/>
      <c r="AA70" s="12">
        <f>1755+100</f>
        <v>1855</v>
      </c>
      <c r="AB70" s="12">
        <f>153+450</f>
        <v>603</v>
      </c>
      <c r="AC70" s="12"/>
      <c r="AD70" s="12"/>
      <c r="AE70" s="12">
        <v>61711</v>
      </c>
      <c r="AF70" s="12"/>
      <c r="AG70" s="12"/>
      <c r="AH70" s="12">
        <f>2348+745</f>
        <v>3093</v>
      </c>
      <c r="AI70" s="12">
        <f t="shared" si="3"/>
        <v>101529</v>
      </c>
      <c r="AJ70" s="10"/>
      <c r="AK70"/>
      <c r="AL70"/>
      <c r="AM70" s="1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</row>
    <row r="71" spans="1:105" s="11" customFormat="1" ht="15" customHeight="1">
      <c r="A71" s="7">
        <f t="shared" si="4"/>
        <v>69</v>
      </c>
      <c r="B71" s="8" t="s">
        <v>115</v>
      </c>
      <c r="C71" s="9">
        <v>940</v>
      </c>
      <c r="D71" s="12">
        <v>3252.269663872373</v>
      </c>
      <c r="E71" s="12">
        <v>1067.876761601757</v>
      </c>
      <c r="F71" s="12">
        <v>151.0569105691057</v>
      </c>
      <c r="G71" s="12"/>
      <c r="H71" s="12">
        <v>31617.80487804878</v>
      </c>
      <c r="I71" s="12">
        <v>30085.924018671187</v>
      </c>
      <c r="J71" s="12">
        <v>757.056979572717</v>
      </c>
      <c r="K71" s="12">
        <v>1510.2070666108584</v>
      </c>
      <c r="L71" s="12">
        <v>26.802227374724122</v>
      </c>
      <c r="M71" s="12">
        <v>18.947390483967183</v>
      </c>
      <c r="N71" s="12">
        <v>9899.621405948703</v>
      </c>
      <c r="O71" s="12">
        <v>31920</v>
      </c>
      <c r="P71" s="12">
        <v>42427</v>
      </c>
      <c r="Q71" s="12">
        <f>218.794436777627+1280</f>
        <v>1498.794436777627</v>
      </c>
      <c r="R71" s="12">
        <v>36.37180497046293</v>
      </c>
      <c r="S71" s="12">
        <v>2239.580260540635</v>
      </c>
      <c r="T71" s="12">
        <v>170.0563389205284</v>
      </c>
      <c r="U71" s="12">
        <v>231.1197060963434</v>
      </c>
      <c r="V71" s="12">
        <v>20.752308802560307</v>
      </c>
      <c r="W71" s="12">
        <v>28.58567979500247</v>
      </c>
      <c r="X71" s="12">
        <v>32.17104853449922</v>
      </c>
      <c r="Y71" s="12">
        <v>2559.7295901654898</v>
      </c>
      <c r="Z71" s="12">
        <v>2658.717988850412</v>
      </c>
      <c r="AA71" s="12">
        <v>14313.252044235625</v>
      </c>
      <c r="AB71" s="12">
        <v>3858.3107904165067</v>
      </c>
      <c r="AC71" s="12">
        <v>6923.747914263358</v>
      </c>
      <c r="AD71" s="12"/>
      <c r="AE71" s="12">
        <v>115540</v>
      </c>
      <c r="AF71" s="12"/>
      <c r="AG71" s="12"/>
      <c r="AH71" s="12">
        <v>30078.212430026793</v>
      </c>
      <c r="AI71" s="12">
        <f t="shared" si="3"/>
        <v>332923.96964514995</v>
      </c>
      <c r="AJ71"/>
      <c r="AK71"/>
      <c r="AL71"/>
      <c r="AM71" s="10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</row>
    <row r="72" spans="1:105" s="13" customFormat="1" ht="15" customHeight="1">
      <c r="A72" s="7">
        <f t="shared" si="4"/>
        <v>70</v>
      </c>
      <c r="B72" s="8" t="s">
        <v>116</v>
      </c>
      <c r="C72" s="9">
        <v>778</v>
      </c>
      <c r="D72" s="12">
        <v>2179.141568122844</v>
      </c>
      <c r="E72" s="12">
        <v>977.294992051052</v>
      </c>
      <c r="F72" s="12">
        <v>122.02518528163901</v>
      </c>
      <c r="G72" s="12">
        <v>58.148865522966304</v>
      </c>
      <c r="H72" s="12">
        <v>44304</v>
      </c>
      <c r="I72" s="12">
        <v>39482.767660379555</v>
      </c>
      <c r="J72" s="12">
        <v>1001.2677721669589</v>
      </c>
      <c r="K72" s="12">
        <v>1545.415498310615</v>
      </c>
      <c r="L72" s="12">
        <v>38.702111560636624</v>
      </c>
      <c r="M72" s="12">
        <v>80.9587651359578</v>
      </c>
      <c r="N72" s="12">
        <v>12238.355921618737</v>
      </c>
      <c r="O72" s="12">
        <v>33961.66584766585</v>
      </c>
      <c r="P72" s="12">
        <v>54124</v>
      </c>
      <c r="Q72" s="12">
        <v>1220</v>
      </c>
      <c r="R72" s="12">
        <v>33.40264453639706</v>
      </c>
      <c r="S72" s="12">
        <v>1990.0049682097322</v>
      </c>
      <c r="T72" s="12">
        <v>101.6222231031969</v>
      </c>
      <c r="U72" s="12">
        <v>167.6884482000482</v>
      </c>
      <c r="V72" s="12">
        <v>107.78359068295279</v>
      </c>
      <c r="W72" s="12">
        <v>44.71130569744138</v>
      </c>
      <c r="X72" s="12">
        <v>56.2288879622873</v>
      </c>
      <c r="Y72" s="12">
        <v>2687.1173981090983</v>
      </c>
      <c r="Z72" s="12">
        <v>2815.824620854159</v>
      </c>
      <c r="AA72" s="12">
        <v>13666.08319690288</v>
      </c>
      <c r="AB72" s="12">
        <v>4544.263866959015</v>
      </c>
      <c r="AC72" s="12">
        <v>7118.522109712916</v>
      </c>
      <c r="AD72" s="12"/>
      <c r="AE72" s="12">
        <v>45690</v>
      </c>
      <c r="AF72" s="12"/>
      <c r="AG72" s="12"/>
      <c r="AH72" s="12">
        <v>25953.66708076259</v>
      </c>
      <c r="AI72" s="12">
        <f t="shared" si="3"/>
        <v>296310.66452950955</v>
      </c>
      <c r="AJ72" s="10"/>
      <c r="AK72"/>
      <c r="AL72"/>
      <c r="AM72" s="10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</row>
    <row r="73" spans="1:105" s="11" customFormat="1" ht="15" customHeight="1">
      <c r="A73" s="7">
        <f t="shared" si="4"/>
        <v>71</v>
      </c>
      <c r="B73" s="8" t="s">
        <v>117</v>
      </c>
      <c r="C73" s="9">
        <v>1300</v>
      </c>
      <c r="D73" s="12"/>
      <c r="E73" s="12"/>
      <c r="F73" s="12"/>
      <c r="G73" s="12"/>
      <c r="H73" s="12">
        <v>39160</v>
      </c>
      <c r="I73" s="12">
        <v>50040</v>
      </c>
      <c r="J73" s="12"/>
      <c r="K73" s="12"/>
      <c r="L73" s="12"/>
      <c r="M73" s="12">
        <v>9</v>
      </c>
      <c r="N73" s="12"/>
      <c r="O73" s="12">
        <v>78050</v>
      </c>
      <c r="P73" s="12">
        <v>135144</v>
      </c>
      <c r="Q73" s="12">
        <v>5198</v>
      </c>
      <c r="R73" s="12"/>
      <c r="S73" s="12">
        <v>1460</v>
      </c>
      <c r="T73" s="12"/>
      <c r="U73" s="12"/>
      <c r="V73" s="12"/>
      <c r="W73" s="12"/>
      <c r="X73" s="12"/>
      <c r="Y73" s="12">
        <v>600</v>
      </c>
      <c r="Z73" s="12">
        <v>1350</v>
      </c>
      <c r="AA73" s="12"/>
      <c r="AB73" s="12"/>
      <c r="AC73" s="12">
        <v>2060</v>
      </c>
      <c r="AD73" s="12"/>
      <c r="AE73" s="12">
        <v>171360</v>
      </c>
      <c r="AF73" s="12"/>
      <c r="AG73" s="12">
        <v>2080</v>
      </c>
      <c r="AH73" s="12">
        <v>22000</v>
      </c>
      <c r="AI73" s="12">
        <f t="shared" si="3"/>
        <v>508511</v>
      </c>
      <c r="AJ73"/>
      <c r="AK73"/>
      <c r="AL73"/>
      <c r="AM73" s="10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</row>
    <row r="74" spans="1:105" s="13" customFormat="1" ht="15" customHeight="1">
      <c r="A74" s="7">
        <f t="shared" si="4"/>
        <v>72</v>
      </c>
      <c r="B74" s="8" t="s">
        <v>118</v>
      </c>
      <c r="C74" s="9">
        <v>2343</v>
      </c>
      <c r="D74" s="12">
        <v>2256.189866550536</v>
      </c>
      <c r="E74" s="12">
        <v>1424.4968422669951</v>
      </c>
      <c r="F74" s="12"/>
      <c r="G74" s="12"/>
      <c r="H74" s="12">
        <v>71490</v>
      </c>
      <c r="I74" s="12">
        <v>111264.55779028058</v>
      </c>
      <c r="J74" s="12">
        <v>383.80926299180646</v>
      </c>
      <c r="K74" s="12">
        <v>750.7184471755846</v>
      </c>
      <c r="L74" s="12">
        <v>12.78589868800498</v>
      </c>
      <c r="M74" s="12">
        <v>10.056010918272987</v>
      </c>
      <c r="N74" s="12">
        <f>7231.45181671111+70520</f>
        <v>77751.45181671111</v>
      </c>
      <c r="O74" s="12">
        <f>105918.783454988+520</f>
        <v>106438.783454988</v>
      </c>
      <c r="P74" s="12">
        <v>160780</v>
      </c>
      <c r="Q74" s="12">
        <v>10381</v>
      </c>
      <c r="R74" s="12">
        <v>30.21671596077934</v>
      </c>
      <c r="S74" s="12">
        <v>1168.7974925884612</v>
      </c>
      <c r="T74" s="12">
        <v>49.3745199302296</v>
      </c>
      <c r="U74" s="12">
        <v>162.0129842372954</v>
      </c>
      <c r="V74" s="12">
        <v>57.99568667537294</v>
      </c>
      <c r="W74" s="12">
        <v>35.39355065890048</v>
      </c>
      <c r="X74" s="12">
        <v>71.5201902877908</v>
      </c>
      <c r="Y74" s="12">
        <v>1299.4219623663041</v>
      </c>
      <c r="Z74" s="12">
        <v>1933.2387451250281</v>
      </c>
      <c r="AA74" s="12">
        <v>7913.903663945259</v>
      </c>
      <c r="AB74" s="12">
        <v>3275.4460626387117</v>
      </c>
      <c r="AC74" s="12">
        <v>57737.12752578233</v>
      </c>
      <c r="AD74" s="12">
        <v>120</v>
      </c>
      <c r="AE74" s="12">
        <v>240450</v>
      </c>
      <c r="AF74" s="12"/>
      <c r="AG74" s="12">
        <v>16060</v>
      </c>
      <c r="AH74" s="12">
        <v>16150.758502487577</v>
      </c>
      <c r="AI74" s="12">
        <f t="shared" si="3"/>
        <v>889459.0569932549</v>
      </c>
      <c r="AJ74" s="10"/>
      <c r="AK74"/>
      <c r="AL74"/>
      <c r="AM74" s="10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</row>
    <row r="75" spans="1:105" s="11" customFormat="1" ht="15" customHeight="1">
      <c r="A75" s="7">
        <f t="shared" si="4"/>
        <v>73</v>
      </c>
      <c r="B75" s="8" t="s">
        <v>119</v>
      </c>
      <c r="C75" s="9">
        <v>1135</v>
      </c>
      <c r="D75" s="12"/>
      <c r="E75" s="12"/>
      <c r="F75" s="12"/>
      <c r="G75" s="12"/>
      <c r="H75" s="12">
        <v>36880</v>
      </c>
      <c r="I75" s="12">
        <v>52670</v>
      </c>
      <c r="J75" s="12"/>
      <c r="K75" s="12"/>
      <c r="L75" s="12"/>
      <c r="M75" s="12">
        <v>10</v>
      </c>
      <c r="N75" s="12"/>
      <c r="O75" s="12">
        <v>50220</v>
      </c>
      <c r="P75" s="12">
        <v>99300</v>
      </c>
      <c r="Q75" s="12">
        <v>6493</v>
      </c>
      <c r="R75" s="12"/>
      <c r="S75" s="12">
        <v>722</v>
      </c>
      <c r="T75" s="12"/>
      <c r="U75" s="12"/>
      <c r="V75" s="12">
        <v>250</v>
      </c>
      <c r="W75" s="12"/>
      <c r="X75" s="12">
        <v>30</v>
      </c>
      <c r="Y75" s="12">
        <v>505</v>
      </c>
      <c r="Z75" s="12">
        <v>42</v>
      </c>
      <c r="AA75" s="12">
        <v>150</v>
      </c>
      <c r="AB75" s="12"/>
      <c r="AC75" s="12">
        <v>5260</v>
      </c>
      <c r="AD75" s="12"/>
      <c r="AE75" s="12">
        <v>196110</v>
      </c>
      <c r="AF75" s="12"/>
      <c r="AG75" s="12"/>
      <c r="AH75" s="12">
        <v>11731</v>
      </c>
      <c r="AI75" s="12">
        <f t="shared" si="3"/>
        <v>460373</v>
      </c>
      <c r="AJ75"/>
      <c r="AK75"/>
      <c r="AL75"/>
      <c r="AM75" s="10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</row>
    <row r="76" spans="1:105" s="13" customFormat="1" ht="15" customHeight="1">
      <c r="A76" s="7">
        <f t="shared" si="4"/>
        <v>74</v>
      </c>
      <c r="B76" s="8" t="s">
        <v>120</v>
      </c>
      <c r="C76" s="9">
        <v>1678</v>
      </c>
      <c r="D76" s="12">
        <v>8730.821509341344</v>
      </c>
      <c r="E76" s="12">
        <v>3917.4319203182636</v>
      </c>
      <c r="F76" s="12"/>
      <c r="G76" s="12"/>
      <c r="H76" s="12">
        <v>37330</v>
      </c>
      <c r="I76" s="12">
        <v>70709.51228852737</v>
      </c>
      <c r="J76" s="12">
        <v>2071.448812905022</v>
      </c>
      <c r="K76" s="12">
        <v>5296.156023526193</v>
      </c>
      <c r="L76" s="12">
        <v>31.568016188172262</v>
      </c>
      <c r="M76" s="12">
        <v>217.5637978985538</v>
      </c>
      <c r="N76" s="12">
        <v>19022.58350288021</v>
      </c>
      <c r="O76" s="12">
        <v>49890</v>
      </c>
      <c r="P76" s="12">
        <v>88035</v>
      </c>
      <c r="Q76" s="12">
        <v>2026</v>
      </c>
      <c r="R76" s="12">
        <v>64.7388744351637</v>
      </c>
      <c r="S76" s="12">
        <v>8045.416884241645</v>
      </c>
      <c r="T76" s="12">
        <v>275.20321937712094</v>
      </c>
      <c r="U76" s="12">
        <v>703.3717193847281</v>
      </c>
      <c r="V76" s="12">
        <v>141.4066496163683</v>
      </c>
      <c r="W76" s="12">
        <v>126.4601990049751</v>
      </c>
      <c r="X76" s="12">
        <v>142.4650065666689</v>
      </c>
      <c r="Y76" s="12">
        <v>7508.936546858532</v>
      </c>
      <c r="Z76" s="12">
        <v>10211.028730977108</v>
      </c>
      <c r="AA76" s="12">
        <v>48261.031809051245</v>
      </c>
      <c r="AB76" s="12">
        <v>15478.611291695699</v>
      </c>
      <c r="AC76" s="12">
        <v>28473.439014270243</v>
      </c>
      <c r="AD76" s="12"/>
      <c r="AE76" s="12">
        <v>326180</v>
      </c>
      <c r="AF76" s="12"/>
      <c r="AG76" s="12"/>
      <c r="AH76" s="12">
        <v>77535.51144217153</v>
      </c>
      <c r="AI76" s="12">
        <f t="shared" si="3"/>
        <v>810425.7072592361</v>
      </c>
      <c r="AJ76" s="10"/>
      <c r="AK76"/>
      <c r="AL76"/>
      <c r="AM76" s="10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</row>
    <row r="77" spans="1:105" s="11" customFormat="1" ht="15" customHeight="1">
      <c r="A77" s="7">
        <f t="shared" si="4"/>
        <v>75</v>
      </c>
      <c r="B77" s="8" t="s">
        <v>121</v>
      </c>
      <c r="C77" s="9">
        <v>192</v>
      </c>
      <c r="D77" s="12">
        <v>96.02372919025989</v>
      </c>
      <c r="E77" s="12">
        <v>37.65416706728147</v>
      </c>
      <c r="F77" s="12">
        <v>4.0650406504065</v>
      </c>
      <c r="G77" s="12"/>
      <c r="H77" s="12">
        <v>6920</v>
      </c>
      <c r="I77" s="12">
        <v>18056.0446081536</v>
      </c>
      <c r="J77" s="12">
        <v>30.45577488288745</v>
      </c>
      <c r="K77" s="12">
        <v>56.86343744135034</v>
      </c>
      <c r="L77" s="12">
        <v>0.965540642358389</v>
      </c>
      <c r="M77" s="12">
        <v>0.5871874546562561</v>
      </c>
      <c r="N77" s="12">
        <v>240.03449348850097</v>
      </c>
      <c r="O77" s="12">
        <v>8141</v>
      </c>
      <c r="P77" s="12">
        <v>8224</v>
      </c>
      <c r="Q77" s="12">
        <f>4.25331360817506+1580</f>
        <v>1584.253313608175</v>
      </c>
      <c r="R77" s="12">
        <v>0.9923676918913611</v>
      </c>
      <c r="S77" s="12">
        <v>178.5688780224914</v>
      </c>
      <c r="T77" s="12">
        <v>4.208508623903447</v>
      </c>
      <c r="U77" s="12">
        <v>9.072084899576174</v>
      </c>
      <c r="V77" s="12">
        <v>0.208062418725618</v>
      </c>
      <c r="W77" s="12">
        <v>2.43093922651934</v>
      </c>
      <c r="X77" s="12">
        <v>0.490708478513357</v>
      </c>
      <c r="Y77" s="12">
        <v>358.0865587922803</v>
      </c>
      <c r="Z77" s="12">
        <v>248.71143938695954</v>
      </c>
      <c r="AA77" s="12">
        <v>348.2414924281769</v>
      </c>
      <c r="AB77" s="12">
        <v>104.28898204878004</v>
      </c>
      <c r="AC77" s="12">
        <v>176.29632476565985</v>
      </c>
      <c r="AD77" s="12"/>
      <c r="AE77" s="12">
        <v>19050</v>
      </c>
      <c r="AF77" s="12"/>
      <c r="AG77" s="12"/>
      <c r="AH77" s="12">
        <v>3565.5172427911934</v>
      </c>
      <c r="AI77" s="12">
        <f t="shared" si="3"/>
        <v>67439.06088215415</v>
      </c>
      <c r="AJ77"/>
      <c r="AK77"/>
      <c r="AL77"/>
      <c r="AM77" s="10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</row>
    <row r="78" spans="1:105" s="13" customFormat="1" ht="15" customHeight="1">
      <c r="A78" s="7">
        <f t="shared" si="4"/>
        <v>76</v>
      </c>
      <c r="B78" s="8" t="s">
        <v>122</v>
      </c>
      <c r="C78" s="9">
        <v>10476</v>
      </c>
      <c r="D78" s="12"/>
      <c r="E78" s="12"/>
      <c r="F78" s="12"/>
      <c r="G78" s="12"/>
      <c r="H78" s="12">
        <v>365860</v>
      </c>
      <c r="I78" s="12">
        <v>410320</v>
      </c>
      <c r="J78" s="12"/>
      <c r="K78" s="12"/>
      <c r="L78" s="12"/>
      <c r="M78" s="12">
        <v>304</v>
      </c>
      <c r="N78" s="12"/>
      <c r="O78" s="12">
        <v>513728</v>
      </c>
      <c r="P78" s="12">
        <v>879613</v>
      </c>
      <c r="Q78" s="12">
        <v>6220</v>
      </c>
      <c r="R78" s="12"/>
      <c r="S78" s="12">
        <v>5097</v>
      </c>
      <c r="T78" s="12">
        <v>70</v>
      </c>
      <c r="U78" s="12"/>
      <c r="V78" s="12">
        <v>1184</v>
      </c>
      <c r="W78" s="12"/>
      <c r="X78" s="12">
        <v>629</v>
      </c>
      <c r="Y78" s="12">
        <v>8300</v>
      </c>
      <c r="Z78" s="12">
        <v>3244</v>
      </c>
      <c r="AA78" s="12"/>
      <c r="AB78" s="12"/>
      <c r="AC78" s="12">
        <v>510120</v>
      </c>
      <c r="AD78" s="12"/>
      <c r="AE78" s="12">
        <v>1370530</v>
      </c>
      <c r="AF78" s="12"/>
      <c r="AG78" s="12">
        <v>232760</v>
      </c>
      <c r="AH78" s="12">
        <v>78989</v>
      </c>
      <c r="AI78" s="12">
        <f t="shared" si="3"/>
        <v>4386968</v>
      </c>
      <c r="AJ78" s="10"/>
      <c r="AK78"/>
      <c r="AL78"/>
      <c r="AM78" s="10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</row>
    <row r="79" spans="1:105" s="11" customFormat="1" ht="15" customHeight="1">
      <c r="A79" s="7">
        <f t="shared" si="4"/>
        <v>77</v>
      </c>
      <c r="B79" s="8" t="s">
        <v>123</v>
      </c>
      <c r="C79" s="9">
        <v>80</v>
      </c>
      <c r="D79" s="12"/>
      <c r="E79" s="12"/>
      <c r="F79" s="12"/>
      <c r="G79" s="12"/>
      <c r="H79" s="12">
        <v>1676</v>
      </c>
      <c r="I79" s="12">
        <v>6832</v>
      </c>
      <c r="J79" s="12"/>
      <c r="K79" s="12">
        <f>117+120</f>
        <v>237</v>
      </c>
      <c r="L79" s="12"/>
      <c r="M79" s="12"/>
      <c r="N79" s="12"/>
      <c r="O79" s="12">
        <v>1710</v>
      </c>
      <c r="P79" s="12"/>
      <c r="Q79" s="12"/>
      <c r="R79" s="12"/>
      <c r="S79" s="12"/>
      <c r="T79" s="12"/>
      <c r="U79" s="12"/>
      <c r="V79" s="12">
        <v>13</v>
      </c>
      <c r="W79" s="12"/>
      <c r="X79" s="12">
        <v>14</v>
      </c>
      <c r="Y79" s="12"/>
      <c r="Z79" s="12"/>
      <c r="AA79" s="12">
        <f>897+50</f>
        <v>947</v>
      </c>
      <c r="AB79" s="12">
        <v>500</v>
      </c>
      <c r="AC79" s="12"/>
      <c r="AD79" s="12"/>
      <c r="AE79" s="12">
        <v>7820</v>
      </c>
      <c r="AF79" s="12"/>
      <c r="AG79" s="12"/>
      <c r="AH79" s="12">
        <f>762+230</f>
        <v>992</v>
      </c>
      <c r="AI79" s="12">
        <f t="shared" si="3"/>
        <v>20741</v>
      </c>
      <c r="AJ79"/>
      <c r="AK79"/>
      <c r="AL79"/>
      <c r="AM79" s="10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</row>
    <row r="80" spans="1:105" s="13" customFormat="1" ht="15" customHeight="1">
      <c r="A80" s="7">
        <f t="shared" si="4"/>
        <v>78</v>
      </c>
      <c r="B80" s="8" t="s">
        <v>124</v>
      </c>
      <c r="C80" s="9">
        <v>450</v>
      </c>
      <c r="D80" s="12">
        <v>2416.9915308421578</v>
      </c>
      <c r="E80" s="12">
        <v>798.1793695360345</v>
      </c>
      <c r="F80" s="12">
        <v>102.76422764227641</v>
      </c>
      <c r="G80" s="12"/>
      <c r="H80" s="12">
        <v>19224.60975609756</v>
      </c>
      <c r="I80" s="12">
        <v>21448.563970858817</v>
      </c>
      <c r="J80" s="12">
        <v>575.1524895180154</v>
      </c>
      <c r="K80" s="12">
        <v>1099.9553158489632</v>
      </c>
      <c r="L80" s="12">
        <v>20.74776458040816</v>
      </c>
      <c r="M80" s="12">
        <v>14.252425118516006</v>
      </c>
      <c r="N80" s="12">
        <v>7569.938880984077</v>
      </c>
      <c r="O80" s="12">
        <v>17927</v>
      </c>
      <c r="P80" s="12">
        <v>17830</v>
      </c>
      <c r="Q80" s="12">
        <f>173.472048078167+1620</f>
        <v>1793.472048078167</v>
      </c>
      <c r="R80" s="12">
        <v>27.231459999063862</v>
      </c>
      <c r="S80" s="12">
        <v>1313.681072294191</v>
      </c>
      <c r="T80" s="12">
        <v>134.99857079718262</v>
      </c>
      <c r="U80" s="12">
        <v>177.5665824095302</v>
      </c>
      <c r="V80" s="12">
        <v>16.40042951223169</v>
      </c>
      <c r="W80" s="12">
        <v>19.59481877564322</v>
      </c>
      <c r="X80" s="12">
        <v>24.12229140004919</v>
      </c>
      <c r="Y80" s="12">
        <v>1773.492081307802</v>
      </c>
      <c r="Z80" s="12">
        <v>2191.28271082047</v>
      </c>
      <c r="AA80" s="12">
        <v>10981.017912586392</v>
      </c>
      <c r="AB80" s="12">
        <v>3555.623404438036</v>
      </c>
      <c r="AC80" s="12">
        <v>4490.39057260593</v>
      </c>
      <c r="AD80" s="12"/>
      <c r="AE80" s="12">
        <v>63870</v>
      </c>
      <c r="AF80" s="12"/>
      <c r="AG80" s="12"/>
      <c r="AH80" s="12">
        <v>18857.074167724568</v>
      </c>
      <c r="AI80" s="12">
        <f t="shared" si="3"/>
        <v>198254.10385377612</v>
      </c>
      <c r="AJ80" s="10"/>
      <c r="AK80"/>
      <c r="AL80"/>
      <c r="AM80" s="1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</row>
    <row r="81" spans="1:105" s="11" customFormat="1" ht="15" customHeight="1">
      <c r="A81" s="7">
        <f t="shared" si="4"/>
        <v>79</v>
      </c>
      <c r="B81" s="8" t="s">
        <v>125</v>
      </c>
      <c r="C81" s="9">
        <v>499</v>
      </c>
      <c r="D81" s="12"/>
      <c r="E81" s="12"/>
      <c r="F81" s="12"/>
      <c r="G81" s="12"/>
      <c r="H81" s="12">
        <v>16090</v>
      </c>
      <c r="I81" s="12">
        <v>27930</v>
      </c>
      <c r="J81" s="12"/>
      <c r="K81" s="12"/>
      <c r="L81" s="12"/>
      <c r="M81" s="12"/>
      <c r="N81" s="12"/>
      <c r="O81" s="12">
        <v>17550</v>
      </c>
      <c r="P81" s="12">
        <v>35840</v>
      </c>
      <c r="Q81" s="12"/>
      <c r="R81" s="12"/>
      <c r="S81" s="12">
        <v>380</v>
      </c>
      <c r="T81" s="12"/>
      <c r="U81" s="12"/>
      <c r="V81" s="12">
        <v>140</v>
      </c>
      <c r="W81" s="12"/>
      <c r="X81" s="12">
        <v>80</v>
      </c>
      <c r="Y81" s="12">
        <v>805</v>
      </c>
      <c r="Z81" s="12">
        <v>497</v>
      </c>
      <c r="AA81" s="12"/>
      <c r="AB81" s="12"/>
      <c r="AC81" s="12"/>
      <c r="AD81" s="12"/>
      <c r="AE81" s="12">
        <v>70130</v>
      </c>
      <c r="AF81" s="12"/>
      <c r="AG81" s="12"/>
      <c r="AH81" s="12">
        <v>6838</v>
      </c>
      <c r="AI81" s="12">
        <f t="shared" si="3"/>
        <v>176280</v>
      </c>
      <c r="AJ81"/>
      <c r="AK81"/>
      <c r="AL81"/>
      <c r="AM81" s="10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</row>
    <row r="82" spans="1:105" s="13" customFormat="1" ht="15" customHeight="1">
      <c r="A82" s="7">
        <f t="shared" si="4"/>
        <v>80</v>
      </c>
      <c r="B82" s="8" t="s">
        <v>126</v>
      </c>
      <c r="C82" s="9">
        <v>600</v>
      </c>
      <c r="D82" s="12"/>
      <c r="E82" s="12"/>
      <c r="F82" s="12"/>
      <c r="G82" s="12"/>
      <c r="H82" s="12">
        <v>13510</v>
      </c>
      <c r="I82" s="12">
        <v>20420</v>
      </c>
      <c r="J82" s="12"/>
      <c r="K82" s="12"/>
      <c r="L82" s="12"/>
      <c r="M82" s="12"/>
      <c r="N82" s="12"/>
      <c r="O82" s="12">
        <v>16495</v>
      </c>
      <c r="P82" s="12">
        <v>15859</v>
      </c>
      <c r="Q82" s="12">
        <v>1637</v>
      </c>
      <c r="R82" s="12"/>
      <c r="S82" s="12">
        <v>1050</v>
      </c>
      <c r="T82" s="12"/>
      <c r="U82" s="12"/>
      <c r="V82" s="12">
        <v>30</v>
      </c>
      <c r="W82" s="12"/>
      <c r="X82" s="12"/>
      <c r="Y82" s="12">
        <v>880</v>
      </c>
      <c r="Z82" s="12">
        <v>1280</v>
      </c>
      <c r="AA82" s="12"/>
      <c r="AB82" s="12"/>
      <c r="AC82" s="12"/>
      <c r="AD82" s="12"/>
      <c r="AE82" s="12">
        <v>58900</v>
      </c>
      <c r="AF82" s="12"/>
      <c r="AG82" s="12"/>
      <c r="AH82" s="12">
        <v>8320</v>
      </c>
      <c r="AI82" s="12">
        <f t="shared" si="3"/>
        <v>138381</v>
      </c>
      <c r="AJ82" s="10"/>
      <c r="AK82"/>
      <c r="AL82"/>
      <c r="AM82" s="10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</row>
    <row r="83" spans="1:105" s="11" customFormat="1" ht="15" customHeight="1">
      <c r="A83" s="7">
        <f t="shared" si="4"/>
        <v>81</v>
      </c>
      <c r="B83" s="8" t="s">
        <v>127</v>
      </c>
      <c r="C83" s="9">
        <v>226</v>
      </c>
      <c r="D83" s="12">
        <v>630.9140734286872</v>
      </c>
      <c r="E83" s="12">
        <v>213.5115108657028</v>
      </c>
      <c r="F83" s="12">
        <v>32.52032520325208</v>
      </c>
      <c r="G83" s="12"/>
      <c r="H83" s="12">
        <v>5524.536585365854</v>
      </c>
      <c r="I83" s="12">
        <v>8954.110530642425</v>
      </c>
      <c r="J83" s="12">
        <v>174.33991085875252</v>
      </c>
      <c r="K83" s="12">
        <v>308.0196349683781</v>
      </c>
      <c r="L83" s="12">
        <v>6.963022282806005</v>
      </c>
      <c r="M83" s="12">
        <v>4.211693476005416</v>
      </c>
      <c r="N83" s="12">
        <v>2241.6797273276993</v>
      </c>
      <c r="O83" s="12">
        <v>6369</v>
      </c>
      <c r="P83" s="12">
        <v>14651</v>
      </c>
      <c r="Q83" s="12">
        <v>62.87899345379592</v>
      </c>
      <c r="R83" s="12">
        <v>7.323756571403301</v>
      </c>
      <c r="S83" s="12">
        <v>379.8330542392601</v>
      </c>
      <c r="T83" s="12">
        <v>50.809452163218104</v>
      </c>
      <c r="U83" s="12">
        <v>59.057020497247244</v>
      </c>
      <c r="V83" s="12">
        <v>4.55994170905427</v>
      </c>
      <c r="W83" s="12">
        <v>3.521247759690725</v>
      </c>
      <c r="X83" s="12">
        <v>27.54933785454285</v>
      </c>
      <c r="Y83" s="12">
        <v>508.342279198038</v>
      </c>
      <c r="Z83" s="12">
        <v>596.1404497271362</v>
      </c>
      <c r="AA83" s="12">
        <v>3354.3936875194113</v>
      </c>
      <c r="AB83" s="12">
        <v>849.5524342921049</v>
      </c>
      <c r="AC83" s="12">
        <v>1330.1031719669327</v>
      </c>
      <c r="AD83" s="12"/>
      <c r="AE83" s="12">
        <v>19990</v>
      </c>
      <c r="AF83" s="12"/>
      <c r="AG83" s="12"/>
      <c r="AH83" s="12">
        <v>5189.577404011978</v>
      </c>
      <c r="AI83" s="12">
        <f t="shared" si="3"/>
        <v>71524.44924538338</v>
      </c>
      <c r="AJ83"/>
      <c r="AK83"/>
      <c r="AL83"/>
      <c r="AM83" s="10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</row>
    <row r="84" spans="1:105" s="13" customFormat="1" ht="15" customHeight="1">
      <c r="A84" s="7">
        <f t="shared" si="4"/>
        <v>82</v>
      </c>
      <c r="B84" s="8" t="s">
        <v>128</v>
      </c>
      <c r="C84" s="9">
        <v>637</v>
      </c>
      <c r="D84" s="12">
        <v>1324.943449076015</v>
      </c>
      <c r="E84" s="12">
        <v>652.6223606154265</v>
      </c>
      <c r="F84" s="12"/>
      <c r="G84" s="12"/>
      <c r="H84" s="12">
        <v>31194</v>
      </c>
      <c r="I84" s="12">
        <v>19976.5748055055</v>
      </c>
      <c r="J84" s="12">
        <v>289.9202183137262</v>
      </c>
      <c r="K84" s="12">
        <v>811.2548967226779</v>
      </c>
      <c r="L84" s="12">
        <v>5.262776332405259</v>
      </c>
      <c r="M84" s="12">
        <v>17.138454325971</v>
      </c>
      <c r="N84" s="12">
        <v>2893.0212297296275</v>
      </c>
      <c r="O84" s="12">
        <v>30540</v>
      </c>
      <c r="P84" s="12">
        <v>40844</v>
      </c>
      <c r="Q84" s="12">
        <v>2604</v>
      </c>
      <c r="R84" s="12">
        <v>11.576886211146109</v>
      </c>
      <c r="S84" s="12">
        <v>1369.641430756165</v>
      </c>
      <c r="T84" s="12">
        <v>44.42431573021736</v>
      </c>
      <c r="U84" s="12">
        <v>105.9906202930303</v>
      </c>
      <c r="V84" s="12">
        <v>19.71867007672634</v>
      </c>
      <c r="W84" s="12">
        <v>19.4440298507463</v>
      </c>
      <c r="X84" s="12">
        <v>68.9597013893689</v>
      </c>
      <c r="Y84" s="12">
        <v>1179.4237286562727</v>
      </c>
      <c r="Z84" s="12">
        <v>1756.802876150276</v>
      </c>
      <c r="AA84" s="12">
        <v>7671.868976126091</v>
      </c>
      <c r="AB84" s="12">
        <v>2438.9719372943277</v>
      </c>
      <c r="AC84" s="12">
        <v>6416.326074778115</v>
      </c>
      <c r="AD84" s="12"/>
      <c r="AE84" s="12">
        <v>68470</v>
      </c>
      <c r="AF84" s="12"/>
      <c r="AG84" s="12">
        <v>12720</v>
      </c>
      <c r="AH84" s="12">
        <v>13308.614689980255</v>
      </c>
      <c r="AI84" s="12">
        <f t="shared" si="3"/>
        <v>246754.50212791408</v>
      </c>
      <c r="AJ84" s="10"/>
      <c r="AK84"/>
      <c r="AL84"/>
      <c r="AM84" s="10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</row>
    <row r="85" spans="1:105" s="11" customFormat="1" ht="15" customHeight="1">
      <c r="A85" s="7">
        <f t="shared" si="4"/>
        <v>83</v>
      </c>
      <c r="B85" s="8" t="s">
        <v>129</v>
      </c>
      <c r="C85" s="9">
        <v>1979</v>
      </c>
      <c r="D85" s="12">
        <v>3978.2470126312737</v>
      </c>
      <c r="E85" s="12">
        <v>889.285045370532</v>
      </c>
      <c r="F85" s="12"/>
      <c r="G85" s="12"/>
      <c r="H85" s="12">
        <v>66080</v>
      </c>
      <c r="I85" s="12">
        <v>67760.80964987059</v>
      </c>
      <c r="J85" s="12">
        <v>880.2815518159176</v>
      </c>
      <c r="K85" s="12">
        <v>1412.10397105877</v>
      </c>
      <c r="L85" s="12">
        <v>19.5438961038961</v>
      </c>
      <c r="M85" s="12">
        <v>26.9519186893481</v>
      </c>
      <c r="N85" s="12">
        <v>27986.19639536757</v>
      </c>
      <c r="O85" s="12">
        <v>66120</v>
      </c>
      <c r="P85" s="12">
        <v>94810</v>
      </c>
      <c r="Q85" s="12">
        <v>9137</v>
      </c>
      <c r="R85" s="12">
        <v>19.69484146184464</v>
      </c>
      <c r="S85" s="12">
        <v>2450.927419143221</v>
      </c>
      <c r="T85" s="12">
        <v>124.433961038961</v>
      </c>
      <c r="U85" s="12">
        <v>230.27883116883123</v>
      </c>
      <c r="V85" s="12">
        <v>231.3934426229508</v>
      </c>
      <c r="W85" s="12">
        <v>90.82819722650228</v>
      </c>
      <c r="X85" s="12">
        <v>234.8106060606061</v>
      </c>
      <c r="Y85" s="12">
        <v>1944.041232173269</v>
      </c>
      <c r="Z85" s="12">
        <v>3665.6272293421025</v>
      </c>
      <c r="AA85" s="12">
        <v>15790.9777519425</v>
      </c>
      <c r="AB85" s="12">
        <v>6568.404833311234</v>
      </c>
      <c r="AC85" s="12">
        <v>13461.295746325968</v>
      </c>
      <c r="AD85" s="12"/>
      <c r="AE85" s="12">
        <v>195340</v>
      </c>
      <c r="AF85" s="12"/>
      <c r="AG85" s="12">
        <v>3660</v>
      </c>
      <c r="AH85" s="12">
        <v>31169.69594116894</v>
      </c>
      <c r="AI85" s="12">
        <f t="shared" si="3"/>
        <v>614082.8294738949</v>
      </c>
      <c r="AJ85"/>
      <c r="AK85"/>
      <c r="AL85"/>
      <c r="AM85" s="10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</row>
    <row r="86" spans="1:105" s="13" customFormat="1" ht="15" customHeight="1">
      <c r="A86" s="7">
        <f t="shared" si="4"/>
        <v>84</v>
      </c>
      <c r="B86" s="8" t="s">
        <v>130</v>
      </c>
      <c r="C86" s="9">
        <v>185</v>
      </c>
      <c r="D86" s="12"/>
      <c r="E86" s="12"/>
      <c r="F86" s="12"/>
      <c r="G86" s="12"/>
      <c r="H86" s="12">
        <v>7969</v>
      </c>
      <c r="I86" s="12">
        <v>8240</v>
      </c>
      <c r="J86" s="12"/>
      <c r="K86" s="12"/>
      <c r="L86" s="12"/>
      <c r="M86" s="12"/>
      <c r="N86" s="12"/>
      <c r="O86" s="12">
        <v>7294</v>
      </c>
      <c r="P86" s="12">
        <v>14480</v>
      </c>
      <c r="Q86" s="12"/>
      <c r="R86" s="12"/>
      <c r="S86" s="12"/>
      <c r="T86" s="12"/>
      <c r="U86" s="12"/>
      <c r="V86" s="12">
        <v>40</v>
      </c>
      <c r="W86" s="12"/>
      <c r="X86" s="12"/>
      <c r="Y86" s="12"/>
      <c r="Z86" s="12"/>
      <c r="AA86" s="12"/>
      <c r="AB86" s="12"/>
      <c r="AC86" s="12"/>
      <c r="AD86" s="12"/>
      <c r="AE86" s="12">
        <v>23613</v>
      </c>
      <c r="AF86" s="12"/>
      <c r="AG86" s="12"/>
      <c r="AH86" s="12">
        <v>6700</v>
      </c>
      <c r="AI86" s="12">
        <f t="shared" si="3"/>
        <v>68336</v>
      </c>
      <c r="AJ86" s="10"/>
      <c r="AK86"/>
      <c r="AL86"/>
      <c r="AM86" s="10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</row>
    <row r="87" spans="1:105" s="11" customFormat="1" ht="15" customHeight="1">
      <c r="A87" s="7">
        <f t="shared" si="4"/>
        <v>85</v>
      </c>
      <c r="B87" s="8" t="s">
        <v>131</v>
      </c>
      <c r="C87" s="9">
        <v>1639</v>
      </c>
      <c r="D87" s="12">
        <v>2197.3219109193033</v>
      </c>
      <c r="E87" s="12">
        <v>1055.978183329592</v>
      </c>
      <c r="F87" s="12"/>
      <c r="G87" s="12"/>
      <c r="H87" s="12">
        <v>51840</v>
      </c>
      <c r="I87" s="12">
        <v>48313.72188641009</v>
      </c>
      <c r="J87" s="12">
        <v>844.487474043406</v>
      </c>
      <c r="K87" s="12">
        <v>1399.558782871587</v>
      </c>
      <c r="L87" s="12">
        <v>45.6045068681829</v>
      </c>
      <c r="M87" s="12">
        <v>36.1735012861407</v>
      </c>
      <c r="N87" s="12">
        <v>11466.947285498809</v>
      </c>
      <c r="O87" s="12">
        <v>62780</v>
      </c>
      <c r="P87" s="12">
        <v>88380</v>
      </c>
      <c r="Q87" s="12">
        <f>92.397536880037+4617</f>
        <v>4709.397536880037</v>
      </c>
      <c r="R87" s="12">
        <v>19.08208878065126</v>
      </c>
      <c r="S87" s="12">
        <v>2593.9539652185135</v>
      </c>
      <c r="T87" s="12">
        <v>111.79380601638499</v>
      </c>
      <c r="U87" s="12">
        <v>232.83628816032308</v>
      </c>
      <c r="V87" s="12">
        <v>79.03983752756609</v>
      </c>
      <c r="W87" s="12">
        <v>33.8773833968906</v>
      </c>
      <c r="X87" s="12">
        <v>87.3806188374082</v>
      </c>
      <c r="Y87" s="12">
        <v>1978.2200927830108</v>
      </c>
      <c r="Z87" s="12">
        <v>1212.0823073171957</v>
      </c>
      <c r="AA87" s="12">
        <v>13154.029163812384</v>
      </c>
      <c r="AB87" s="12">
        <v>1838.887028890987</v>
      </c>
      <c r="AC87" s="12">
        <v>5947.34958444541</v>
      </c>
      <c r="AD87" s="12"/>
      <c r="AE87" s="12">
        <v>181150</v>
      </c>
      <c r="AF87" s="12"/>
      <c r="AG87" s="12">
        <v>28440</v>
      </c>
      <c r="AH87" s="12">
        <v>28243.156228370237</v>
      </c>
      <c r="AI87" s="12">
        <f t="shared" si="3"/>
        <v>538190.8794616641</v>
      </c>
      <c r="AJ87"/>
      <c r="AK87"/>
      <c r="AL87"/>
      <c r="AM87" s="10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</row>
    <row r="88" spans="1:105" s="13" customFormat="1" ht="15" customHeight="1">
      <c r="A88" s="7">
        <f t="shared" si="4"/>
        <v>86</v>
      </c>
      <c r="B88" s="8" t="s">
        <v>132</v>
      </c>
      <c r="C88" s="9">
        <v>781</v>
      </c>
      <c r="D88" s="12">
        <v>843.7145843085133</v>
      </c>
      <c r="E88" s="12">
        <v>529.5790594177937</v>
      </c>
      <c r="F88" s="12">
        <v>6.864326454595339</v>
      </c>
      <c r="G88" s="12"/>
      <c r="H88" s="12">
        <v>20710</v>
      </c>
      <c r="I88" s="12">
        <v>29995.068036738805</v>
      </c>
      <c r="J88" s="12">
        <v>110.55600491911403</v>
      </c>
      <c r="K88" s="12">
        <v>196.32018754330338</v>
      </c>
      <c r="L88" s="12">
        <v>4.007824105608316</v>
      </c>
      <c r="M88" s="12">
        <v>8.01437722498963</v>
      </c>
      <c r="N88" s="12">
        <v>1758.2197218028743</v>
      </c>
      <c r="O88" s="12">
        <v>19753.067475481243</v>
      </c>
      <c r="P88" s="12">
        <v>31968</v>
      </c>
      <c r="Q88" s="12">
        <v>96.56575452944199</v>
      </c>
      <c r="R88" s="12">
        <v>5.22869051788754</v>
      </c>
      <c r="S88" s="12">
        <v>536.8550129563926</v>
      </c>
      <c r="T88" s="12">
        <v>14.42561466150864</v>
      </c>
      <c r="U88" s="12">
        <v>40.23261289072532</v>
      </c>
      <c r="V88" s="12">
        <v>85.21433975886687</v>
      </c>
      <c r="W88" s="12">
        <v>10.61251677857001</v>
      </c>
      <c r="X88" s="12">
        <v>47.693362587636486</v>
      </c>
      <c r="Y88" s="12">
        <v>379.27217230003714</v>
      </c>
      <c r="Z88" s="12">
        <v>742.5658531527561</v>
      </c>
      <c r="AA88" s="12">
        <v>2304.8863518786447</v>
      </c>
      <c r="AB88" s="12">
        <v>943.3029141925692</v>
      </c>
      <c r="AC88" s="12">
        <v>64372.06056793141</v>
      </c>
      <c r="AD88" s="12">
        <v>100</v>
      </c>
      <c r="AE88" s="12">
        <v>51750</v>
      </c>
      <c r="AF88" s="12"/>
      <c r="AG88" s="12"/>
      <c r="AH88" s="12">
        <v>8741.933821561064</v>
      </c>
      <c r="AI88" s="12">
        <f t="shared" si="3"/>
        <v>236054.26118369435</v>
      </c>
      <c r="AJ88" s="10"/>
      <c r="AK88"/>
      <c r="AL88"/>
      <c r="AM88" s="10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</row>
    <row r="89" spans="1:105" s="11" customFormat="1" ht="15" customHeight="1">
      <c r="A89" s="7">
        <f t="shared" si="4"/>
        <v>87</v>
      </c>
      <c r="B89" s="8" t="s">
        <v>133</v>
      </c>
      <c r="C89" s="9">
        <v>387</v>
      </c>
      <c r="D89" s="12"/>
      <c r="E89" s="12"/>
      <c r="F89" s="12"/>
      <c r="G89" s="12"/>
      <c r="H89" s="12">
        <v>9890</v>
      </c>
      <c r="I89" s="12">
        <v>16050</v>
      </c>
      <c r="J89" s="12"/>
      <c r="K89" s="12"/>
      <c r="L89" s="12"/>
      <c r="M89" s="12"/>
      <c r="N89" s="12"/>
      <c r="O89" s="12">
        <v>12730</v>
      </c>
      <c r="P89" s="12"/>
      <c r="Q89" s="12">
        <v>1702</v>
      </c>
      <c r="R89" s="12"/>
      <c r="S89" s="12">
        <v>155</v>
      </c>
      <c r="T89" s="12"/>
      <c r="U89" s="12"/>
      <c r="V89" s="12"/>
      <c r="W89" s="12">
        <v>20</v>
      </c>
      <c r="X89" s="12"/>
      <c r="Y89" s="12">
        <v>515</v>
      </c>
      <c r="Z89" s="12">
        <v>635</v>
      </c>
      <c r="AA89" s="12"/>
      <c r="AB89" s="12"/>
      <c r="AC89" s="12"/>
      <c r="AD89" s="12"/>
      <c r="AE89" s="12">
        <v>19020</v>
      </c>
      <c r="AF89" s="12"/>
      <c r="AG89" s="12"/>
      <c r="AH89" s="12">
        <v>8255</v>
      </c>
      <c r="AI89" s="12">
        <f t="shared" si="3"/>
        <v>68972</v>
      </c>
      <c r="AJ89"/>
      <c r="AK89"/>
      <c r="AL89"/>
      <c r="AM89" s="10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</row>
    <row r="90" spans="1:105" s="13" customFormat="1" ht="15" customHeight="1">
      <c r="A90" s="7">
        <f t="shared" si="4"/>
        <v>88</v>
      </c>
      <c r="B90" s="8" t="s">
        <v>134</v>
      </c>
      <c r="C90" s="9">
        <v>488</v>
      </c>
      <c r="D90" s="12">
        <v>1139.4062202924406</v>
      </c>
      <c r="E90" s="12">
        <v>625.1045071128739</v>
      </c>
      <c r="F90" s="12"/>
      <c r="G90" s="12"/>
      <c r="H90" s="12">
        <v>19520</v>
      </c>
      <c r="I90" s="12">
        <v>20067.380829259717</v>
      </c>
      <c r="J90" s="12">
        <v>302.46306699520693</v>
      </c>
      <c r="K90" s="12">
        <v>701.9794560662855</v>
      </c>
      <c r="L90" s="12">
        <v>4.02036453816545</v>
      </c>
      <c r="M90" s="12">
        <v>15.8728933258141</v>
      </c>
      <c r="N90" s="12">
        <v>2760.209631573959</v>
      </c>
      <c r="O90" s="12">
        <v>30200</v>
      </c>
      <c r="P90" s="12">
        <v>22738</v>
      </c>
      <c r="Q90" s="12">
        <v>2025</v>
      </c>
      <c r="R90" s="12">
        <v>6.92427769409831</v>
      </c>
      <c r="S90" s="12">
        <v>1213.8964474933323</v>
      </c>
      <c r="T90" s="12">
        <v>39.43339875545817</v>
      </c>
      <c r="U90" s="12">
        <v>107.5674152174905</v>
      </c>
      <c r="V90" s="12">
        <v>46.7647058823529</v>
      </c>
      <c r="W90" s="12">
        <v>17.703980099502488</v>
      </c>
      <c r="X90" s="12">
        <v>23.98251192368836</v>
      </c>
      <c r="Y90" s="12">
        <v>1159.6364949491042</v>
      </c>
      <c r="Z90" s="12">
        <v>1624.8590504187375</v>
      </c>
      <c r="AA90" s="12">
        <v>6716.685092413442</v>
      </c>
      <c r="AB90" s="12">
        <v>2124.634881827365</v>
      </c>
      <c r="AC90" s="12">
        <v>4267.336949284935</v>
      </c>
      <c r="AD90" s="12"/>
      <c r="AE90" s="12">
        <v>33890</v>
      </c>
      <c r="AF90" s="12"/>
      <c r="AG90" s="12"/>
      <c r="AH90" s="12">
        <v>10944.708432930676</v>
      </c>
      <c r="AI90" s="12">
        <f t="shared" si="3"/>
        <v>162283.57060805464</v>
      </c>
      <c r="AJ90" s="10"/>
      <c r="AK90"/>
      <c r="AL90"/>
      <c r="AM90" s="1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</row>
    <row r="91" spans="1:105" s="11" customFormat="1" ht="15" customHeight="1">
      <c r="A91" s="7">
        <f t="shared" si="4"/>
        <v>89</v>
      </c>
      <c r="B91" s="8" t="s">
        <v>135</v>
      </c>
      <c r="C91" s="9">
        <v>946</v>
      </c>
      <c r="D91" s="12">
        <v>1672.478323310099</v>
      </c>
      <c r="E91" s="12">
        <v>854.389331104574</v>
      </c>
      <c r="F91" s="12"/>
      <c r="G91" s="12"/>
      <c r="H91" s="12">
        <v>46294</v>
      </c>
      <c r="I91" s="12">
        <v>33661.849501270364</v>
      </c>
      <c r="J91" s="12">
        <v>794.7636922306891</v>
      </c>
      <c r="K91" s="12">
        <v>1358.435776647363</v>
      </c>
      <c r="L91" s="12">
        <v>43.12552808358531</v>
      </c>
      <c r="M91" s="12">
        <v>27.4685315069649</v>
      </c>
      <c r="N91" s="12">
        <v>9537.438977360573</v>
      </c>
      <c r="O91" s="12">
        <v>36220</v>
      </c>
      <c r="P91" s="12">
        <v>35433</v>
      </c>
      <c r="Q91" s="12">
        <f>77.597863628499+1080</f>
        <v>1157.597863628499</v>
      </c>
      <c r="R91" s="12">
        <v>12.84568256843772</v>
      </c>
      <c r="S91" s="12">
        <v>1654.8052928869347</v>
      </c>
      <c r="T91" s="12">
        <v>89.53891067782011</v>
      </c>
      <c r="U91" s="12">
        <v>188.2577665360811</v>
      </c>
      <c r="V91" s="12">
        <v>56.6280174631807</v>
      </c>
      <c r="W91" s="12">
        <v>27.4238779700792</v>
      </c>
      <c r="X91" s="12">
        <v>70.1456300855595</v>
      </c>
      <c r="Y91" s="12">
        <v>1373.3600242377618</v>
      </c>
      <c r="Z91" s="12">
        <v>716.7757748014255</v>
      </c>
      <c r="AA91" s="12">
        <v>11213.50138566299</v>
      </c>
      <c r="AB91" s="12">
        <v>1482.678401932138</v>
      </c>
      <c r="AC91" s="12">
        <v>4798.302936355659</v>
      </c>
      <c r="AD91" s="12">
        <v>540</v>
      </c>
      <c r="AE91" s="12">
        <v>79600</v>
      </c>
      <c r="AF91" s="12"/>
      <c r="AG91" s="12"/>
      <c r="AH91" s="12">
        <v>18156.903984751185</v>
      </c>
      <c r="AI91" s="12">
        <f t="shared" si="3"/>
        <v>287035.715211072</v>
      </c>
      <c r="AJ91"/>
      <c r="AK91"/>
      <c r="AL91"/>
      <c r="AM91" s="10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</row>
    <row r="92" spans="1:105" s="13" customFormat="1" ht="15" customHeight="1">
      <c r="A92" s="7">
        <f t="shared" si="4"/>
        <v>90</v>
      </c>
      <c r="B92" s="8" t="s">
        <v>136</v>
      </c>
      <c r="C92" s="9">
        <v>409</v>
      </c>
      <c r="D92" s="12"/>
      <c r="E92" s="12"/>
      <c r="F92" s="12"/>
      <c r="G92" s="12"/>
      <c r="H92" s="12">
        <v>8830</v>
      </c>
      <c r="I92" s="12">
        <v>23321</v>
      </c>
      <c r="J92" s="12"/>
      <c r="K92" s="12">
        <f>3305+2740</f>
        <v>6045</v>
      </c>
      <c r="L92" s="12"/>
      <c r="M92" s="12"/>
      <c r="N92" s="12"/>
      <c r="O92" s="12">
        <v>8800</v>
      </c>
      <c r="P92" s="12"/>
      <c r="Q92" s="12"/>
      <c r="R92" s="12"/>
      <c r="S92" s="12">
        <v>45</v>
      </c>
      <c r="T92" s="12"/>
      <c r="U92" s="12"/>
      <c r="V92" s="12">
        <v>67</v>
      </c>
      <c r="W92" s="12"/>
      <c r="X92" s="12">
        <v>70</v>
      </c>
      <c r="Y92" s="12"/>
      <c r="Z92" s="12"/>
      <c r="AA92" s="12">
        <f>2462+3330</f>
        <v>5792</v>
      </c>
      <c r="AB92" s="12">
        <v>7080</v>
      </c>
      <c r="AC92" s="12"/>
      <c r="AD92" s="12"/>
      <c r="AE92" s="12">
        <v>82000</v>
      </c>
      <c r="AF92" s="12"/>
      <c r="AG92" s="12"/>
      <c r="AH92" s="12">
        <f>6140+1340</f>
        <v>7480</v>
      </c>
      <c r="AI92" s="12">
        <f t="shared" si="3"/>
        <v>149530</v>
      </c>
      <c r="AJ92" s="10"/>
      <c r="AK92"/>
      <c r="AL92"/>
      <c r="AM92" s="10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</row>
    <row r="93" spans="1:105" s="11" customFormat="1" ht="15" customHeight="1">
      <c r="A93" s="7">
        <f t="shared" si="4"/>
        <v>91</v>
      </c>
      <c r="B93" s="8" t="s">
        <v>137</v>
      </c>
      <c r="C93" s="9">
        <v>349</v>
      </c>
      <c r="D93" s="12"/>
      <c r="E93" s="12"/>
      <c r="F93" s="12"/>
      <c r="G93" s="12"/>
      <c r="H93" s="12">
        <v>7536</v>
      </c>
      <c r="I93" s="12">
        <v>15428</v>
      </c>
      <c r="J93" s="12"/>
      <c r="K93" s="12">
        <f>44+240</f>
        <v>284</v>
      </c>
      <c r="L93" s="12"/>
      <c r="M93" s="12"/>
      <c r="N93" s="12"/>
      <c r="O93" s="12">
        <v>5785</v>
      </c>
      <c r="P93" s="12"/>
      <c r="Q93" s="12"/>
      <c r="R93" s="12"/>
      <c r="S93" s="12">
        <v>396</v>
      </c>
      <c r="T93" s="12"/>
      <c r="U93" s="12"/>
      <c r="V93" s="12">
        <v>53</v>
      </c>
      <c r="W93" s="12"/>
      <c r="X93" s="12">
        <v>56</v>
      </c>
      <c r="Y93" s="12"/>
      <c r="Z93" s="12"/>
      <c r="AA93" s="12">
        <v>439</v>
      </c>
      <c r="AB93" s="12">
        <v>306</v>
      </c>
      <c r="AC93" s="12"/>
      <c r="AD93" s="12"/>
      <c r="AE93" s="12">
        <v>54292</v>
      </c>
      <c r="AF93" s="12"/>
      <c r="AG93" s="12"/>
      <c r="AH93" s="12">
        <f>1781+850</f>
        <v>2631</v>
      </c>
      <c r="AI93" s="12">
        <f t="shared" si="3"/>
        <v>87206</v>
      </c>
      <c r="AJ93"/>
      <c r="AK93"/>
      <c r="AL93"/>
      <c r="AM93" s="10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</row>
    <row r="94" spans="1:105" s="13" customFormat="1" ht="15" customHeight="1">
      <c r="A94" s="7">
        <f t="shared" si="4"/>
        <v>92</v>
      </c>
      <c r="B94" s="8" t="s">
        <v>138</v>
      </c>
      <c r="C94" s="9">
        <v>1447</v>
      </c>
      <c r="D94" s="12">
        <v>5196.039190227408</v>
      </c>
      <c r="E94" s="12">
        <v>2536.0712580502927</v>
      </c>
      <c r="F94" s="12"/>
      <c r="G94" s="12"/>
      <c r="H94" s="12">
        <v>65810</v>
      </c>
      <c r="I94" s="12">
        <v>62299.0271775873</v>
      </c>
      <c r="J94" s="12">
        <v>1856.796912193463</v>
      </c>
      <c r="K94" s="12">
        <v>3313.2091024931015</v>
      </c>
      <c r="L94" s="12">
        <v>98.83807472364879</v>
      </c>
      <c r="M94" s="12">
        <v>72.3461853281289</v>
      </c>
      <c r="N94" s="12">
        <v>25950.744240214808</v>
      </c>
      <c r="O94" s="12">
        <v>64020</v>
      </c>
      <c r="P94" s="12">
        <v>170160</v>
      </c>
      <c r="Q94" s="12">
        <f>222.346835445438+4737</f>
        <v>4959.346835445438</v>
      </c>
      <c r="R94" s="12">
        <v>40.271668707625004</v>
      </c>
      <c r="S94" s="12">
        <v>4396.297792804401</v>
      </c>
      <c r="T94" s="12">
        <v>251.60138053043642</v>
      </c>
      <c r="U94" s="12">
        <v>519.438206449325</v>
      </c>
      <c r="V94" s="12">
        <v>366.48392558561665</v>
      </c>
      <c r="W94" s="12">
        <v>66.7433264887064</v>
      </c>
      <c r="X94" s="12">
        <v>346.23461568731267</v>
      </c>
      <c r="Y94" s="12">
        <v>3733.9066112538467</v>
      </c>
      <c r="Z94" s="12">
        <v>1892.315349645597</v>
      </c>
      <c r="AA94" s="12">
        <v>29983.239870544934</v>
      </c>
      <c r="AB94" s="12">
        <v>4008.072572948113</v>
      </c>
      <c r="AC94" s="12">
        <v>13555.14405729723</v>
      </c>
      <c r="AD94" s="12"/>
      <c r="AE94" s="12">
        <v>159640</v>
      </c>
      <c r="AF94" s="12"/>
      <c r="AG94" s="12">
        <v>33260</v>
      </c>
      <c r="AH94" s="12">
        <v>48518.205954912504</v>
      </c>
      <c r="AI94" s="12">
        <f t="shared" si="3"/>
        <v>706850.3743091192</v>
      </c>
      <c r="AJ94" s="10"/>
      <c r="AK94"/>
      <c r="AL94"/>
      <c r="AM94" s="10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</row>
    <row r="95" spans="1:105" s="11" customFormat="1" ht="15" customHeight="1">
      <c r="A95" s="7">
        <f t="shared" si="4"/>
        <v>93</v>
      </c>
      <c r="B95" s="8" t="s">
        <v>139</v>
      </c>
      <c r="C95" s="9">
        <v>8443</v>
      </c>
      <c r="D95" s="12">
        <v>117042.26420200279</v>
      </c>
      <c r="E95" s="12">
        <v>64183.15101029399</v>
      </c>
      <c r="F95" s="12">
        <v>1024.365831351747</v>
      </c>
      <c r="G95" s="12"/>
      <c r="H95" s="12">
        <v>212710</v>
      </c>
      <c r="I95" s="12">
        <v>293790.1757022281</v>
      </c>
      <c r="J95" s="12">
        <v>12603.07664429647</v>
      </c>
      <c r="K95" s="12">
        <v>23357.25416722473</v>
      </c>
      <c r="L95" s="12">
        <v>420.314698448344</v>
      </c>
      <c r="M95" s="12">
        <v>911.340061132719</v>
      </c>
      <c r="N95" s="12">
        <v>213131.01081284983</v>
      </c>
      <c r="O95" s="12">
        <v>329086.1725116605</v>
      </c>
      <c r="P95" s="12">
        <v>671120</v>
      </c>
      <c r="Q95" s="12">
        <f>10562+15285</f>
        <v>25847</v>
      </c>
      <c r="R95" s="12">
        <v>585.4436157025151</v>
      </c>
      <c r="S95" s="12">
        <v>21871.582965624508</v>
      </c>
      <c r="T95" s="12">
        <v>1551.6147748173871</v>
      </c>
      <c r="U95" s="12">
        <v>4688.087200485314</v>
      </c>
      <c r="V95" s="12">
        <v>559.6437197823111</v>
      </c>
      <c r="W95" s="12">
        <v>1343.1663690744251</v>
      </c>
      <c r="X95" s="12">
        <v>779.8153418188886</v>
      </c>
      <c r="Y95" s="12">
        <v>22772.24052516836</v>
      </c>
      <c r="Z95" s="12">
        <v>51380.86875396643</v>
      </c>
      <c r="AA95" s="12">
        <v>273085.7974872276</v>
      </c>
      <c r="AB95" s="12">
        <v>111848.38947382206</v>
      </c>
      <c r="AC95" s="12">
        <v>306348.8085185133</v>
      </c>
      <c r="AD95" s="12">
        <v>1420</v>
      </c>
      <c r="AE95" s="12">
        <v>618030</v>
      </c>
      <c r="AF95" s="12"/>
      <c r="AG95" s="12">
        <v>57420</v>
      </c>
      <c r="AH95" s="12">
        <v>572522.1717813024</v>
      </c>
      <c r="AI95" s="12">
        <f t="shared" si="3"/>
        <v>4011433.7561687944</v>
      </c>
      <c r="AJ95"/>
      <c r="AK95"/>
      <c r="AL95"/>
      <c r="AM95" s="10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</row>
    <row r="96" spans="1:105" s="13" customFormat="1" ht="15" customHeight="1">
      <c r="A96" s="7">
        <f t="shared" si="4"/>
        <v>94</v>
      </c>
      <c r="B96" s="8" t="s">
        <v>140</v>
      </c>
      <c r="C96" s="9">
        <v>125</v>
      </c>
      <c r="D96" s="12"/>
      <c r="E96" s="12"/>
      <c r="F96" s="12"/>
      <c r="G96" s="12"/>
      <c r="H96" s="12">
        <v>1763</v>
      </c>
      <c r="I96" s="12">
        <v>6872</v>
      </c>
      <c r="J96" s="12"/>
      <c r="K96" s="12">
        <v>230</v>
      </c>
      <c r="L96" s="12"/>
      <c r="M96" s="12"/>
      <c r="N96" s="12"/>
      <c r="O96" s="12">
        <v>1395</v>
      </c>
      <c r="P96" s="12"/>
      <c r="Q96" s="12"/>
      <c r="R96" s="12"/>
      <c r="S96" s="12"/>
      <c r="T96" s="12"/>
      <c r="U96" s="12"/>
      <c r="V96" s="12">
        <v>20</v>
      </c>
      <c r="W96" s="12"/>
      <c r="X96" s="12">
        <v>20</v>
      </c>
      <c r="Y96" s="12"/>
      <c r="Z96" s="12"/>
      <c r="AA96" s="12">
        <f>199+360</f>
        <v>559</v>
      </c>
      <c r="AB96" s="12">
        <v>900</v>
      </c>
      <c r="AC96" s="12"/>
      <c r="AD96" s="12"/>
      <c r="AE96" s="12">
        <v>24820</v>
      </c>
      <c r="AF96" s="12"/>
      <c r="AG96" s="12"/>
      <c r="AH96" s="12">
        <f>845+180</f>
        <v>1025</v>
      </c>
      <c r="AI96" s="12">
        <f t="shared" si="3"/>
        <v>37604</v>
      </c>
      <c r="AJ96" s="10"/>
      <c r="AK96"/>
      <c r="AL96"/>
      <c r="AM96" s="10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</row>
    <row r="97" spans="1:105" s="11" customFormat="1" ht="15" customHeight="1">
      <c r="A97" s="7">
        <f t="shared" si="4"/>
        <v>95</v>
      </c>
      <c r="B97" s="8" t="s">
        <v>141</v>
      </c>
      <c r="C97" s="9">
        <v>679</v>
      </c>
      <c r="D97" s="12">
        <v>2583.2084697419164</v>
      </c>
      <c r="E97" s="12">
        <v>1621.6111235206417</v>
      </c>
      <c r="F97" s="12">
        <v>32.6570331077374</v>
      </c>
      <c r="G97" s="12"/>
      <c r="H97" s="12">
        <v>18550</v>
      </c>
      <c r="I97" s="12">
        <v>31046.319414401194</v>
      </c>
      <c r="J97" s="12">
        <v>299.33030852783344</v>
      </c>
      <c r="K97" s="12">
        <v>575.5409456288919</v>
      </c>
      <c r="L97" s="12">
        <v>8.965965396534068</v>
      </c>
      <c r="M97" s="12">
        <v>14.60692258578822</v>
      </c>
      <c r="N97" s="12">
        <v>5144.5090671484095</v>
      </c>
      <c r="O97" s="12">
        <v>30745.6074291552</v>
      </c>
      <c r="P97" s="12">
        <v>30620</v>
      </c>
      <c r="Q97" s="12">
        <f>274.47953136349+1701</f>
        <v>1975.47953136349</v>
      </c>
      <c r="R97" s="12">
        <v>15.45354675097747</v>
      </c>
      <c r="S97" s="12">
        <v>542.1889944072357</v>
      </c>
      <c r="T97" s="12">
        <v>37.980947614764176</v>
      </c>
      <c r="U97" s="12">
        <v>109.3329516153849</v>
      </c>
      <c r="V97" s="12">
        <v>174.42641898377482</v>
      </c>
      <c r="W97" s="12">
        <v>32.6669705961285</v>
      </c>
      <c r="X97" s="12">
        <v>80.1143447635248</v>
      </c>
      <c r="Y97" s="12">
        <v>578.5018599564364</v>
      </c>
      <c r="Z97" s="12">
        <v>1349.9573666354274</v>
      </c>
      <c r="AA97" s="12">
        <v>6765.395663446861</v>
      </c>
      <c r="AB97" s="12">
        <v>2985.7433437482746</v>
      </c>
      <c r="AC97" s="12">
        <v>7822.275712956034</v>
      </c>
      <c r="AD97" s="12">
        <v>240</v>
      </c>
      <c r="AE97" s="12">
        <v>75410</v>
      </c>
      <c r="AF97" s="12"/>
      <c r="AG97" s="12"/>
      <c r="AH97" s="12">
        <v>15516.183872382688</v>
      </c>
      <c r="AI97" s="12">
        <f t="shared" si="3"/>
        <v>234878.0582044351</v>
      </c>
      <c r="AJ97"/>
      <c r="AK97"/>
      <c r="AL97"/>
      <c r="AM97" s="10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</row>
    <row r="98" spans="1:105" s="13" customFormat="1" ht="15" customHeight="1">
      <c r="A98" s="7">
        <f t="shared" si="4"/>
        <v>96</v>
      </c>
      <c r="B98" s="8" t="s">
        <v>142</v>
      </c>
      <c r="C98" s="9">
        <v>1032</v>
      </c>
      <c r="D98" s="12">
        <v>631.470301023937</v>
      </c>
      <c r="E98" s="12">
        <v>444.9377436012045</v>
      </c>
      <c r="F98" s="12"/>
      <c r="G98" s="12"/>
      <c r="H98" s="12">
        <v>38666</v>
      </c>
      <c r="I98" s="12">
        <v>47174.702152707854</v>
      </c>
      <c r="J98" s="12">
        <v>126.10648326987813</v>
      </c>
      <c r="K98" s="12">
        <v>224.81560881619185</v>
      </c>
      <c r="L98" s="12">
        <v>3.9098181827502483</v>
      </c>
      <c r="M98" s="12">
        <v>2.386978645685351</v>
      </c>
      <c r="N98" s="12">
        <v>2030.9155977481355</v>
      </c>
      <c r="O98" s="12">
        <v>37846.335766423355</v>
      </c>
      <c r="P98" s="12">
        <v>34856</v>
      </c>
      <c r="Q98" s="12"/>
      <c r="R98" s="12">
        <v>7.317415209818961</v>
      </c>
      <c r="S98" s="12">
        <v>949.4927519040585</v>
      </c>
      <c r="T98" s="12">
        <v>16.661424685206292</v>
      </c>
      <c r="U98" s="12">
        <v>51.02006611236427</v>
      </c>
      <c r="V98" s="12">
        <v>196.9988669306271</v>
      </c>
      <c r="W98" s="12">
        <v>8.222886428349947</v>
      </c>
      <c r="X98" s="12">
        <v>20.50070811626724</v>
      </c>
      <c r="Y98" s="12">
        <v>1340.5624528481897</v>
      </c>
      <c r="Z98" s="12">
        <v>730.9376377415206</v>
      </c>
      <c r="AA98" s="12">
        <v>2393.3704142382812</v>
      </c>
      <c r="AB98" s="12">
        <v>960.7951956443802</v>
      </c>
      <c r="AC98" s="12">
        <v>6746.436501876445</v>
      </c>
      <c r="AD98" s="12"/>
      <c r="AE98" s="12">
        <v>78743</v>
      </c>
      <c r="AF98" s="12"/>
      <c r="AG98" s="12">
        <v>2020</v>
      </c>
      <c r="AH98" s="12">
        <v>12131.779601671731</v>
      </c>
      <c r="AI98" s="12">
        <f t="shared" si="3"/>
        <v>268324.6763738262</v>
      </c>
      <c r="AJ98" s="10"/>
      <c r="AK98"/>
      <c r="AL98"/>
      <c r="AM98" s="10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</row>
    <row r="99" spans="1:105" s="11" customFormat="1" ht="15" customHeight="1">
      <c r="A99" s="7">
        <f t="shared" si="4"/>
        <v>97</v>
      </c>
      <c r="B99" s="8" t="s">
        <v>143</v>
      </c>
      <c r="C99" s="9">
        <v>1235</v>
      </c>
      <c r="D99" s="12">
        <v>8841.84558132805</v>
      </c>
      <c r="E99" s="12">
        <v>2614.603421081608</v>
      </c>
      <c r="F99" s="12">
        <v>47.1332381146704</v>
      </c>
      <c r="G99" s="12"/>
      <c r="H99" s="12">
        <v>25520</v>
      </c>
      <c r="I99" s="12">
        <v>38784.86413671516</v>
      </c>
      <c r="J99" s="12">
        <v>2063.1872506505424</v>
      </c>
      <c r="K99" s="12">
        <v>3371.4732529535186</v>
      </c>
      <c r="L99" s="12">
        <v>29.92530503809192</v>
      </c>
      <c r="M99" s="12">
        <v>47.14859846596576</v>
      </c>
      <c r="N99" s="12">
        <v>26451.11338171346</v>
      </c>
      <c r="O99" s="12">
        <v>35440</v>
      </c>
      <c r="P99" s="12">
        <v>67977</v>
      </c>
      <c r="Q99" s="12">
        <f>640.043187490504+1961</f>
        <v>2601.043187490504</v>
      </c>
      <c r="R99" s="12">
        <v>84.7948399670294</v>
      </c>
      <c r="S99" s="12">
        <v>2733.475901099633</v>
      </c>
      <c r="T99" s="12">
        <v>130.9635679457658</v>
      </c>
      <c r="U99" s="12">
        <v>406.7910492672837</v>
      </c>
      <c r="V99" s="12">
        <v>33.471541217574526</v>
      </c>
      <c r="W99" s="12">
        <v>191.4609008408471</v>
      </c>
      <c r="X99" s="12">
        <v>59.615953663911</v>
      </c>
      <c r="Y99" s="12">
        <v>5131.806252833645</v>
      </c>
      <c r="Z99" s="12">
        <v>5705.314048364564</v>
      </c>
      <c r="AA99" s="12">
        <v>29114.060733567076</v>
      </c>
      <c r="AB99" s="12">
        <v>7813.645352645396</v>
      </c>
      <c r="AC99" s="12">
        <v>29770.571316328504</v>
      </c>
      <c r="AD99" s="12"/>
      <c r="AE99" s="12">
        <v>82150</v>
      </c>
      <c r="AF99" s="12"/>
      <c r="AG99" s="12"/>
      <c r="AH99" s="12">
        <v>57479.33177820857</v>
      </c>
      <c r="AI99" s="12">
        <f aca="true" t="shared" si="5" ref="AI99:AI117">SUM(D99:AH99)</f>
        <v>434594.6405895013</v>
      </c>
      <c r="AJ99"/>
      <c r="AK99"/>
      <c r="AL99"/>
      <c r="AM99" s="10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</row>
    <row r="100" spans="1:105" s="13" customFormat="1" ht="15" customHeight="1">
      <c r="A100" s="7">
        <f t="shared" si="4"/>
        <v>98</v>
      </c>
      <c r="B100" s="8" t="s">
        <v>144</v>
      </c>
      <c r="C100" s="9">
        <v>558</v>
      </c>
      <c r="D100" s="12"/>
      <c r="E100" s="12"/>
      <c r="F100" s="12"/>
      <c r="G100" s="12"/>
      <c r="H100" s="12">
        <v>23860</v>
      </c>
      <c r="I100" s="12">
        <v>26890</v>
      </c>
      <c r="J100" s="12"/>
      <c r="K100" s="12"/>
      <c r="L100" s="12"/>
      <c r="M100" s="12">
        <v>5</v>
      </c>
      <c r="N100" s="12"/>
      <c r="O100" s="12">
        <v>27240</v>
      </c>
      <c r="P100" s="12">
        <v>29890</v>
      </c>
      <c r="Q100" s="12"/>
      <c r="R100" s="12"/>
      <c r="S100" s="12">
        <v>540</v>
      </c>
      <c r="T100" s="12"/>
      <c r="U100" s="12"/>
      <c r="V100" s="12"/>
      <c r="W100" s="12"/>
      <c r="X100" s="12"/>
      <c r="Y100" s="12">
        <v>398</v>
      </c>
      <c r="Z100" s="12">
        <v>27</v>
      </c>
      <c r="AA100" s="12"/>
      <c r="AB100" s="12"/>
      <c r="AC100" s="12"/>
      <c r="AD100" s="12"/>
      <c r="AE100" s="12">
        <v>51980</v>
      </c>
      <c r="AF100" s="12"/>
      <c r="AG100" s="12"/>
      <c r="AH100" s="12">
        <v>10935</v>
      </c>
      <c r="AI100" s="12">
        <f t="shared" si="5"/>
        <v>171765</v>
      </c>
      <c r="AJ100" s="10"/>
      <c r="AK100"/>
      <c r="AL100"/>
      <c r="AM100" s="1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</row>
    <row r="101" spans="1:105" s="11" customFormat="1" ht="15" customHeight="1">
      <c r="A101" s="7">
        <f t="shared" si="4"/>
        <v>99</v>
      </c>
      <c r="B101" s="8" t="s">
        <v>145</v>
      </c>
      <c r="C101" s="9">
        <v>127</v>
      </c>
      <c r="D101" s="12"/>
      <c r="E101" s="12"/>
      <c r="F101" s="12"/>
      <c r="G101" s="12"/>
      <c r="H101" s="12">
        <v>3227</v>
      </c>
      <c r="I101" s="12">
        <v>8495</v>
      </c>
      <c r="J101" s="12"/>
      <c r="K101" s="12">
        <v>763</v>
      </c>
      <c r="L101" s="12"/>
      <c r="M101" s="12"/>
      <c r="N101" s="12"/>
      <c r="O101" s="12">
        <v>3016</v>
      </c>
      <c r="P101" s="12"/>
      <c r="Q101" s="12"/>
      <c r="R101" s="12"/>
      <c r="S101" s="12"/>
      <c r="T101" s="12"/>
      <c r="U101" s="12"/>
      <c r="V101" s="12">
        <v>21</v>
      </c>
      <c r="W101" s="12"/>
      <c r="X101" s="12">
        <v>22</v>
      </c>
      <c r="Y101" s="12"/>
      <c r="Z101" s="12"/>
      <c r="AA101" s="12"/>
      <c r="AB101" s="12"/>
      <c r="AC101" s="12"/>
      <c r="AD101" s="12"/>
      <c r="AE101" s="12">
        <v>22630</v>
      </c>
      <c r="AF101" s="12"/>
      <c r="AG101" s="12"/>
      <c r="AH101" s="12">
        <f>1704+110</f>
        <v>1814</v>
      </c>
      <c r="AI101" s="12">
        <f t="shared" si="5"/>
        <v>39988</v>
      </c>
      <c r="AJ101"/>
      <c r="AK101"/>
      <c r="AL101"/>
      <c r="AM101" s="10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</row>
    <row r="102" spans="1:105" s="13" customFormat="1" ht="15" customHeight="1">
      <c r="A102" s="7">
        <f t="shared" si="4"/>
        <v>100</v>
      </c>
      <c r="B102" s="8" t="s">
        <v>146</v>
      </c>
      <c r="C102" s="9">
        <v>277</v>
      </c>
      <c r="D102" s="12"/>
      <c r="E102" s="12"/>
      <c r="F102" s="12"/>
      <c r="G102" s="12"/>
      <c r="H102" s="12">
        <v>5854</v>
      </c>
      <c r="I102" s="12">
        <v>11153</v>
      </c>
      <c r="J102" s="12"/>
      <c r="K102" s="12">
        <f>55+150</f>
        <v>205</v>
      </c>
      <c r="L102" s="12"/>
      <c r="M102" s="12"/>
      <c r="N102" s="12"/>
      <c r="O102" s="12">
        <v>4848</v>
      </c>
      <c r="P102" s="12"/>
      <c r="Q102" s="12"/>
      <c r="R102" s="12"/>
      <c r="S102" s="12">
        <v>230</v>
      </c>
      <c r="T102" s="12"/>
      <c r="U102" s="12"/>
      <c r="V102" s="12">
        <v>43</v>
      </c>
      <c r="W102" s="12"/>
      <c r="X102" s="12">
        <v>45</v>
      </c>
      <c r="Y102" s="12"/>
      <c r="Z102" s="12"/>
      <c r="AA102" s="12">
        <f>365+140</f>
        <v>505</v>
      </c>
      <c r="AB102" s="12">
        <f>963+500</f>
        <v>1463</v>
      </c>
      <c r="AC102" s="12"/>
      <c r="AD102" s="12"/>
      <c r="AE102" s="12">
        <v>43646</v>
      </c>
      <c r="AF102" s="12"/>
      <c r="AG102" s="12"/>
      <c r="AH102" s="12">
        <f>2890+1300</f>
        <v>4190</v>
      </c>
      <c r="AI102" s="12">
        <f t="shared" si="5"/>
        <v>72182</v>
      </c>
      <c r="AJ102" s="10"/>
      <c r="AK102"/>
      <c r="AL102"/>
      <c r="AM102" s="10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</row>
    <row r="103" spans="1:105" s="11" customFormat="1" ht="15" customHeight="1">
      <c r="A103" s="7">
        <f t="shared" si="4"/>
        <v>101</v>
      </c>
      <c r="B103" s="8" t="s">
        <v>147</v>
      </c>
      <c r="C103" s="9">
        <v>557</v>
      </c>
      <c r="D103" s="12">
        <v>1100</v>
      </c>
      <c r="E103" s="12"/>
      <c r="F103" s="12"/>
      <c r="G103" s="12"/>
      <c r="H103" s="12">
        <v>17315</v>
      </c>
      <c r="I103" s="12">
        <v>20340</v>
      </c>
      <c r="J103" s="12"/>
      <c r="K103" s="12">
        <v>940</v>
      </c>
      <c r="L103" s="12"/>
      <c r="M103" s="12">
        <v>5</v>
      </c>
      <c r="N103" s="12"/>
      <c r="O103" s="12">
        <v>35760</v>
      </c>
      <c r="P103" s="12">
        <v>21862</v>
      </c>
      <c r="Q103" s="12">
        <v>484</v>
      </c>
      <c r="R103" s="12"/>
      <c r="S103" s="12">
        <v>1284</v>
      </c>
      <c r="T103" s="12"/>
      <c r="U103" s="12"/>
      <c r="V103" s="12">
        <v>290</v>
      </c>
      <c r="W103" s="12"/>
      <c r="X103" s="12">
        <v>310</v>
      </c>
      <c r="Y103" s="12">
        <v>1160</v>
      </c>
      <c r="Z103" s="12">
        <v>321</v>
      </c>
      <c r="AA103" s="12"/>
      <c r="AB103" s="12"/>
      <c r="AC103" s="12"/>
      <c r="AD103" s="12">
        <v>120</v>
      </c>
      <c r="AE103" s="12">
        <v>81370</v>
      </c>
      <c r="AF103" s="12"/>
      <c r="AG103" s="12"/>
      <c r="AH103" s="12">
        <v>14250</v>
      </c>
      <c r="AI103" s="12">
        <f t="shared" si="5"/>
        <v>196911</v>
      </c>
      <c r="AJ103"/>
      <c r="AK103"/>
      <c r="AL103"/>
      <c r="AM103" s="10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</row>
    <row r="104" spans="1:105" s="13" customFormat="1" ht="15" customHeight="1">
      <c r="A104" s="7">
        <f t="shared" si="4"/>
        <v>102</v>
      </c>
      <c r="B104" s="8" t="s">
        <v>148</v>
      </c>
      <c r="C104" s="9">
        <v>151</v>
      </c>
      <c r="D104" s="12"/>
      <c r="E104" s="12"/>
      <c r="F104" s="12"/>
      <c r="G104" s="12"/>
      <c r="H104" s="12">
        <v>5840</v>
      </c>
      <c r="I104" s="12">
        <v>7950</v>
      </c>
      <c r="J104" s="12"/>
      <c r="K104" s="12"/>
      <c r="L104" s="12"/>
      <c r="M104" s="12"/>
      <c r="N104" s="12"/>
      <c r="O104" s="12">
        <v>6935</v>
      </c>
      <c r="P104" s="12">
        <v>20286</v>
      </c>
      <c r="Q104" s="12"/>
      <c r="R104" s="12"/>
      <c r="S104" s="12">
        <v>340</v>
      </c>
      <c r="T104" s="12"/>
      <c r="U104" s="12"/>
      <c r="V104" s="12"/>
      <c r="W104" s="12"/>
      <c r="X104" s="12"/>
      <c r="Y104" s="12">
        <v>570</v>
      </c>
      <c r="Z104" s="12">
        <v>660</v>
      </c>
      <c r="AA104" s="12"/>
      <c r="AB104" s="12"/>
      <c r="AC104" s="12"/>
      <c r="AD104" s="12"/>
      <c r="AE104" s="12">
        <v>13660</v>
      </c>
      <c r="AF104" s="12"/>
      <c r="AG104" s="12"/>
      <c r="AH104" s="12">
        <v>3890</v>
      </c>
      <c r="AI104" s="12">
        <f t="shared" si="5"/>
        <v>60131</v>
      </c>
      <c r="AJ104" s="10"/>
      <c r="AK104"/>
      <c r="AL104"/>
      <c r="AM104" s="10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</row>
    <row r="105" spans="1:105" s="11" customFormat="1" ht="15" customHeight="1">
      <c r="A105" s="7">
        <f t="shared" si="4"/>
        <v>103</v>
      </c>
      <c r="B105" s="8" t="s">
        <v>149</v>
      </c>
      <c r="C105" s="9">
        <v>1706</v>
      </c>
      <c r="D105" s="12">
        <v>4869.421227120336</v>
      </c>
      <c r="E105" s="12">
        <v>3078.5232689447184</v>
      </c>
      <c r="F105" s="12">
        <v>52.629030380630894</v>
      </c>
      <c r="G105" s="12"/>
      <c r="H105" s="12">
        <v>46240</v>
      </c>
      <c r="I105" s="12">
        <v>61748.46777394645</v>
      </c>
      <c r="J105" s="12">
        <v>592.390239732485</v>
      </c>
      <c r="K105" s="12">
        <v>1219.480289457268</v>
      </c>
      <c r="L105" s="12">
        <v>19.23517607613291</v>
      </c>
      <c r="M105" s="12">
        <v>33.863193075722805</v>
      </c>
      <c r="N105" s="12">
        <v>10180.926238221578</v>
      </c>
      <c r="O105" s="12">
        <v>41942.1670100516</v>
      </c>
      <c r="P105" s="12">
        <v>54352</v>
      </c>
      <c r="Q105" s="12">
        <f>542.403659303625+5069</f>
        <v>5611.403659303625</v>
      </c>
      <c r="R105" s="12">
        <v>30.483816105799647</v>
      </c>
      <c r="S105" s="12">
        <v>1827.9507286428914</v>
      </c>
      <c r="T105" s="12">
        <v>74.9984039177642</v>
      </c>
      <c r="U105" s="12">
        <v>213.51558827919777</v>
      </c>
      <c r="V105" s="12">
        <v>98.18530203113906</v>
      </c>
      <c r="W105" s="12">
        <v>62.25748145908955</v>
      </c>
      <c r="X105" s="12">
        <v>118.8589354056307</v>
      </c>
      <c r="Y105" s="12">
        <v>1552.8174554053805</v>
      </c>
      <c r="Z105" s="12">
        <v>3005.3975884845127</v>
      </c>
      <c r="AA105" s="12">
        <v>13133.061003992103</v>
      </c>
      <c r="AB105" s="12">
        <v>5404.221275374304</v>
      </c>
      <c r="AC105" s="12">
        <v>40255.26979825516</v>
      </c>
      <c r="AD105" s="12"/>
      <c r="AE105" s="12">
        <v>204245</v>
      </c>
      <c r="AF105" s="12"/>
      <c r="AG105" s="12">
        <v>2460</v>
      </c>
      <c r="AH105" s="12">
        <v>37398.58998548145</v>
      </c>
      <c r="AI105" s="12">
        <f t="shared" si="5"/>
        <v>539821.114469145</v>
      </c>
      <c r="AJ105"/>
      <c r="AK105"/>
      <c r="AL105"/>
      <c r="AM105" s="10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</row>
    <row r="106" spans="1:105" s="13" customFormat="1" ht="15" customHeight="1">
      <c r="A106" s="7">
        <f t="shared" si="4"/>
        <v>104</v>
      </c>
      <c r="B106" s="8" t="s">
        <v>150</v>
      </c>
      <c r="C106" s="9">
        <v>870</v>
      </c>
      <c r="D106" s="12">
        <v>1024.886837810986</v>
      </c>
      <c r="E106" s="12">
        <v>528.7932842946104</v>
      </c>
      <c r="F106" s="12"/>
      <c r="G106" s="12"/>
      <c r="H106" s="12">
        <v>31620</v>
      </c>
      <c r="I106" s="12">
        <v>34662.705110224146</v>
      </c>
      <c r="J106" s="12">
        <v>321.7444495278167</v>
      </c>
      <c r="K106" s="12">
        <v>793.178390077416</v>
      </c>
      <c r="L106" s="12">
        <v>4.54060606060606</v>
      </c>
      <c r="M106" s="12">
        <v>11.77133576166078</v>
      </c>
      <c r="N106" s="12">
        <v>10914.0650528285</v>
      </c>
      <c r="O106" s="12">
        <v>29120</v>
      </c>
      <c r="P106" s="12">
        <v>50980</v>
      </c>
      <c r="Q106" s="12">
        <v>2931</v>
      </c>
      <c r="R106" s="12">
        <v>8.590505305531162</v>
      </c>
      <c r="S106" s="12">
        <v>1389.6448026163566</v>
      </c>
      <c r="T106" s="12">
        <v>43.13356060606063</v>
      </c>
      <c r="U106" s="12">
        <v>66.0934848484849</v>
      </c>
      <c r="V106" s="12">
        <v>207.49414519906324</v>
      </c>
      <c r="W106" s="12">
        <v>47.074345146378995</v>
      </c>
      <c r="X106" s="12">
        <v>291.64772727272725</v>
      </c>
      <c r="Y106" s="12">
        <v>883.0126445978193</v>
      </c>
      <c r="Z106" s="12">
        <v>1441.3104806573308</v>
      </c>
      <c r="AA106" s="12">
        <v>6026.161637139782</v>
      </c>
      <c r="AB106" s="12">
        <v>2400.6709327728063</v>
      </c>
      <c r="AC106" s="12">
        <v>16111.673625603009</v>
      </c>
      <c r="AD106" s="12"/>
      <c r="AE106" s="12">
        <v>89960</v>
      </c>
      <c r="AF106" s="12"/>
      <c r="AG106" s="12"/>
      <c r="AH106" s="12">
        <v>14092.639357623699</v>
      </c>
      <c r="AI106" s="12">
        <f t="shared" si="5"/>
        <v>295881.8323159748</v>
      </c>
      <c r="AJ106" s="10"/>
      <c r="AK106"/>
      <c r="AL106"/>
      <c r="AM106" s="10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</row>
    <row r="107" spans="1:105" s="11" customFormat="1" ht="15" customHeight="1">
      <c r="A107" s="7">
        <f t="shared" si="4"/>
        <v>105</v>
      </c>
      <c r="B107" s="8" t="s">
        <v>151</v>
      </c>
      <c r="C107" s="9">
        <v>219</v>
      </c>
      <c r="D107" s="12">
        <v>119.54179010853551</v>
      </c>
      <c r="E107" s="12">
        <v>50.63557802865252</v>
      </c>
      <c r="F107" s="12"/>
      <c r="G107" s="12"/>
      <c r="H107" s="12">
        <v>3440</v>
      </c>
      <c r="I107" s="12">
        <v>11136.403044464856</v>
      </c>
      <c r="J107" s="12">
        <v>20.54572210247056</v>
      </c>
      <c r="K107" s="12">
        <v>69.284715702427</v>
      </c>
      <c r="L107" s="12">
        <v>0.36697247706422</v>
      </c>
      <c r="M107" s="12">
        <v>1.182461917324547</v>
      </c>
      <c r="N107" s="12">
        <v>227.90525810553052</v>
      </c>
      <c r="O107" s="12">
        <v>5330</v>
      </c>
      <c r="P107" s="12">
        <v>7330</v>
      </c>
      <c r="Q107" s="12"/>
      <c r="R107" s="12">
        <v>1.10091743119266</v>
      </c>
      <c r="S107" s="12">
        <v>363.8029013337602</v>
      </c>
      <c r="T107" s="12">
        <v>1.10091743119266</v>
      </c>
      <c r="U107" s="12">
        <v>3.91437308868502</v>
      </c>
      <c r="V107" s="12">
        <v>0.51150895140665</v>
      </c>
      <c r="W107" s="12"/>
      <c r="X107" s="12">
        <v>21.525972903850143</v>
      </c>
      <c r="Y107" s="12">
        <v>113.63762930208044</v>
      </c>
      <c r="Z107" s="12">
        <v>205.32810170526452</v>
      </c>
      <c r="AA107" s="12">
        <v>643.4009418179246</v>
      </c>
      <c r="AB107" s="12">
        <v>198.8999734798981</v>
      </c>
      <c r="AC107" s="12">
        <v>258.78193387763315</v>
      </c>
      <c r="AD107" s="12"/>
      <c r="AE107" s="12">
        <v>71555</v>
      </c>
      <c r="AF107" s="12"/>
      <c r="AG107" s="12"/>
      <c r="AH107" s="12">
        <v>1311.8871894439053</v>
      </c>
      <c r="AI107" s="12">
        <f t="shared" si="5"/>
        <v>102404.75790367366</v>
      </c>
      <c r="AJ107"/>
      <c r="AK107"/>
      <c r="AL107"/>
      <c r="AM107" s="10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</row>
    <row r="108" spans="1:105" s="13" customFormat="1" ht="15" customHeight="1">
      <c r="A108" s="7">
        <f t="shared" si="4"/>
        <v>106</v>
      </c>
      <c r="B108" s="8" t="s">
        <v>152</v>
      </c>
      <c r="C108" s="9">
        <v>276</v>
      </c>
      <c r="D108" s="12">
        <v>219.22149069195032</v>
      </c>
      <c r="E108" s="12">
        <v>87.0036959501886</v>
      </c>
      <c r="F108" s="12">
        <v>16.693794285838294</v>
      </c>
      <c r="G108" s="12">
        <v>6.889872717210846</v>
      </c>
      <c r="H108" s="12">
        <v>17213</v>
      </c>
      <c r="I108" s="12">
        <v>13499.532990552823</v>
      </c>
      <c r="J108" s="12">
        <v>133.2598638755573</v>
      </c>
      <c r="K108" s="12">
        <v>219.76738980252927</v>
      </c>
      <c r="L108" s="12">
        <v>4.383454071975274</v>
      </c>
      <c r="M108" s="12">
        <v>2.329834255122591</v>
      </c>
      <c r="N108" s="12">
        <v>1733.3114733745497</v>
      </c>
      <c r="O108" s="12">
        <v>15458.380835380836</v>
      </c>
      <c r="P108" s="12">
        <v>7180</v>
      </c>
      <c r="Q108" s="12">
        <v>960</v>
      </c>
      <c r="R108" s="12">
        <v>4.509003906701491</v>
      </c>
      <c r="S108" s="12">
        <v>289.42551515995035</v>
      </c>
      <c r="T108" s="12">
        <v>12.754993659608566</v>
      </c>
      <c r="U108" s="12">
        <v>20.59719676699195</v>
      </c>
      <c r="V108" s="12">
        <v>19.89031064914468</v>
      </c>
      <c r="W108" s="12">
        <v>10.70537544737483</v>
      </c>
      <c r="X108" s="12">
        <v>11.11880190416623</v>
      </c>
      <c r="Y108" s="12">
        <v>355.05480139131043</v>
      </c>
      <c r="Z108" s="12">
        <v>375.51994778310814</v>
      </c>
      <c r="AA108" s="12">
        <v>1801.3806191704562</v>
      </c>
      <c r="AB108" s="12">
        <v>589.7922720721728</v>
      </c>
      <c r="AC108" s="12">
        <v>826.8373135929634</v>
      </c>
      <c r="AD108" s="12"/>
      <c r="AE108" s="12">
        <v>19470</v>
      </c>
      <c r="AF108" s="12"/>
      <c r="AG108" s="12"/>
      <c r="AH108" s="12">
        <v>3353.2541753744626</v>
      </c>
      <c r="AI108" s="12">
        <f t="shared" si="5"/>
        <v>83874.61502183699</v>
      </c>
      <c r="AJ108" s="10"/>
      <c r="AK108"/>
      <c r="AL108"/>
      <c r="AM108" s="10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</row>
    <row r="109" spans="1:105" s="11" customFormat="1" ht="15" customHeight="1">
      <c r="A109" s="7">
        <f t="shared" si="4"/>
        <v>107</v>
      </c>
      <c r="B109" s="8" t="s">
        <v>153</v>
      </c>
      <c r="C109" s="9">
        <v>2490</v>
      </c>
      <c r="D109" s="12">
        <v>6426.825139560653</v>
      </c>
      <c r="E109" s="12">
        <v>1930.1819760761425</v>
      </c>
      <c r="F109" s="12">
        <v>34.59838128273146</v>
      </c>
      <c r="G109" s="12"/>
      <c r="H109" s="12">
        <v>112790</v>
      </c>
      <c r="I109" s="12">
        <v>65482.44332263951</v>
      </c>
      <c r="J109" s="12">
        <v>1438.6743080352119</v>
      </c>
      <c r="K109" s="12">
        <v>2415.42786450355</v>
      </c>
      <c r="L109" s="12">
        <v>22.49257539159164</v>
      </c>
      <c r="M109" s="12">
        <v>47.2505588473494</v>
      </c>
      <c r="N109" s="12">
        <v>18637.75194953709</v>
      </c>
      <c r="O109" s="12">
        <v>101130</v>
      </c>
      <c r="P109" s="12">
        <v>148064</v>
      </c>
      <c r="Q109" s="12">
        <f>444.048677591752+11141</f>
        <v>11585.048677591752</v>
      </c>
      <c r="R109" s="12">
        <v>56.220210212847604</v>
      </c>
      <c r="S109" s="12">
        <v>2095.4848472908143</v>
      </c>
      <c r="T109" s="12">
        <v>98.5285184165053</v>
      </c>
      <c r="U109" s="12">
        <v>303.4843279640139</v>
      </c>
      <c r="V109" s="12">
        <v>221.06131638095383</v>
      </c>
      <c r="W109" s="12">
        <v>145.59236886810055</v>
      </c>
      <c r="X109" s="12">
        <v>222.74932674261936</v>
      </c>
      <c r="Y109" s="12">
        <v>3630.067735230061</v>
      </c>
      <c r="Z109" s="12">
        <v>4057.6625440812913</v>
      </c>
      <c r="AA109" s="12">
        <v>20611.30959507013</v>
      </c>
      <c r="AB109" s="12">
        <v>5733.560418065586</v>
      </c>
      <c r="AC109" s="12">
        <v>28730.355243534355</v>
      </c>
      <c r="AD109" s="12"/>
      <c r="AE109" s="12">
        <v>153650</v>
      </c>
      <c r="AF109" s="12"/>
      <c r="AG109" s="12"/>
      <c r="AH109" s="12">
        <v>41603.5984587882</v>
      </c>
      <c r="AI109" s="12">
        <f t="shared" si="5"/>
        <v>731164.3696641112</v>
      </c>
      <c r="AJ109"/>
      <c r="AK109"/>
      <c r="AL109"/>
      <c r="AM109" s="10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</row>
    <row r="110" spans="1:105" s="13" customFormat="1" ht="15" customHeight="1">
      <c r="A110" s="7">
        <f t="shared" si="4"/>
        <v>108</v>
      </c>
      <c r="B110" s="8" t="s">
        <v>154</v>
      </c>
      <c r="C110" s="9">
        <v>618</v>
      </c>
      <c r="D110" s="12"/>
      <c r="E110" s="12"/>
      <c r="F110" s="12"/>
      <c r="G110" s="12"/>
      <c r="H110" s="12">
        <v>22580</v>
      </c>
      <c r="I110" s="12">
        <v>29383</v>
      </c>
      <c r="J110" s="12"/>
      <c r="K110" s="12">
        <f>1315+850</f>
        <v>2165</v>
      </c>
      <c r="L110" s="12"/>
      <c r="M110" s="12">
        <v>3</v>
      </c>
      <c r="N110" s="12"/>
      <c r="O110" s="12">
        <v>16241</v>
      </c>
      <c r="P110" s="12"/>
      <c r="Q110" s="12"/>
      <c r="R110" s="12"/>
      <c r="S110" s="12">
        <v>1356</v>
      </c>
      <c r="T110" s="12"/>
      <c r="U110" s="12"/>
      <c r="V110" s="12">
        <v>98</v>
      </c>
      <c r="W110" s="12"/>
      <c r="X110" s="12">
        <v>104</v>
      </c>
      <c r="Y110" s="12"/>
      <c r="Z110" s="12"/>
      <c r="AA110" s="12">
        <f>3995+1780</f>
        <v>5775</v>
      </c>
      <c r="AB110" s="12">
        <v>2420</v>
      </c>
      <c r="AC110" s="12"/>
      <c r="AD110" s="12"/>
      <c r="AE110" s="12">
        <v>142548</v>
      </c>
      <c r="AF110" s="12"/>
      <c r="AG110" s="12"/>
      <c r="AH110" s="12">
        <f>7428+1645</f>
        <v>9073</v>
      </c>
      <c r="AI110" s="12">
        <f t="shared" si="5"/>
        <v>231746</v>
      </c>
      <c r="AJ110" s="10"/>
      <c r="AK110"/>
      <c r="AL110"/>
      <c r="AM110" s="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</row>
    <row r="111" spans="1:105" s="11" customFormat="1" ht="15" customHeight="1">
      <c r="A111" s="7">
        <f t="shared" si="4"/>
        <v>109</v>
      </c>
      <c r="B111" s="8" t="s">
        <v>155</v>
      </c>
      <c r="C111" s="9">
        <v>248</v>
      </c>
      <c r="D111" s="12">
        <v>79.6440179554231</v>
      </c>
      <c r="E111" s="12">
        <v>19.76233237927818</v>
      </c>
      <c r="F111" s="12"/>
      <c r="G111" s="12"/>
      <c r="H111" s="12">
        <v>7880</v>
      </c>
      <c r="I111" s="12">
        <v>11077.793481556655</v>
      </c>
      <c r="J111" s="12">
        <v>10.9364118719947</v>
      </c>
      <c r="K111" s="12">
        <v>32.56641687956702</v>
      </c>
      <c r="L111" s="12">
        <v>0.0917431192660551</v>
      </c>
      <c r="M111" s="12">
        <v>0.5452186887236236</v>
      </c>
      <c r="N111" s="12">
        <v>176.6373655795732</v>
      </c>
      <c r="O111" s="12">
        <v>8650</v>
      </c>
      <c r="P111" s="12">
        <v>19580</v>
      </c>
      <c r="Q111" s="12">
        <v>1119</v>
      </c>
      <c r="R111" s="12">
        <v>0.275229357798165</v>
      </c>
      <c r="S111" s="12">
        <v>385.92392969040634</v>
      </c>
      <c r="T111" s="12">
        <v>0.275229357798165</v>
      </c>
      <c r="U111" s="12">
        <v>0.978593272171254</v>
      </c>
      <c r="V111" s="12">
        <v>0.51150895140665</v>
      </c>
      <c r="W111" s="12">
        <v>0.416666666666667</v>
      </c>
      <c r="X111" s="12">
        <v>1.221918849796088</v>
      </c>
      <c r="Y111" s="12">
        <v>372.111941960639</v>
      </c>
      <c r="Z111" s="12">
        <v>311.43198681250954</v>
      </c>
      <c r="AA111" s="12">
        <v>291.7837434609831</v>
      </c>
      <c r="AB111" s="12">
        <v>84.5203985135078</v>
      </c>
      <c r="AC111" s="12">
        <v>1637.625727774563</v>
      </c>
      <c r="AD111" s="12"/>
      <c r="AE111" s="12">
        <v>28800</v>
      </c>
      <c r="AF111" s="12"/>
      <c r="AG111" s="12"/>
      <c r="AH111" s="12">
        <v>4698.791125801035</v>
      </c>
      <c r="AI111" s="12">
        <f t="shared" si="5"/>
        <v>85212.84498849977</v>
      </c>
      <c r="AJ111"/>
      <c r="AK111"/>
      <c r="AL111"/>
      <c r="AM111" s="10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</row>
    <row r="112" spans="1:105" s="13" customFormat="1" ht="15" customHeight="1">
      <c r="A112" s="7">
        <f t="shared" si="4"/>
        <v>110</v>
      </c>
      <c r="B112" s="8" t="s">
        <v>156</v>
      </c>
      <c r="C112" s="9">
        <v>923</v>
      </c>
      <c r="D112" s="12"/>
      <c r="E112" s="12"/>
      <c r="F112" s="12"/>
      <c r="G112" s="12"/>
      <c r="H112" s="12">
        <v>32430</v>
      </c>
      <c r="I112" s="12">
        <v>37320</v>
      </c>
      <c r="J112" s="12"/>
      <c r="K112" s="12"/>
      <c r="L112" s="12"/>
      <c r="M112" s="12"/>
      <c r="N112" s="12"/>
      <c r="O112" s="12">
        <v>30010</v>
      </c>
      <c r="P112" s="12">
        <v>68110</v>
      </c>
      <c r="Q112" s="12"/>
      <c r="R112" s="12"/>
      <c r="S112" s="12">
        <v>1147</v>
      </c>
      <c r="T112" s="12"/>
      <c r="U112" s="12"/>
      <c r="V112" s="12">
        <v>155</v>
      </c>
      <c r="W112" s="12"/>
      <c r="X112" s="12">
        <v>118</v>
      </c>
      <c r="Y112" s="12">
        <v>1214</v>
      </c>
      <c r="Z112" s="12">
        <v>570</v>
      </c>
      <c r="AA112" s="12"/>
      <c r="AB112" s="12"/>
      <c r="AC112" s="12"/>
      <c r="AD112" s="12"/>
      <c r="AE112" s="12">
        <v>94690</v>
      </c>
      <c r="AF112" s="12"/>
      <c r="AG112" s="12"/>
      <c r="AH112" s="12">
        <v>14589</v>
      </c>
      <c r="AI112" s="12">
        <f t="shared" si="5"/>
        <v>280353</v>
      </c>
      <c r="AJ112" s="10"/>
      <c r="AK112"/>
      <c r="AL112"/>
      <c r="AM112" s="10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</row>
    <row r="113" spans="1:105" s="11" customFormat="1" ht="15" customHeight="1">
      <c r="A113" s="7">
        <f t="shared" si="4"/>
        <v>111</v>
      </c>
      <c r="B113" s="8" t="s">
        <v>157</v>
      </c>
      <c r="C113" s="9">
        <v>863</v>
      </c>
      <c r="D113" s="12">
        <v>987.684852467888</v>
      </c>
      <c r="E113" s="12">
        <v>509.7628738713857</v>
      </c>
      <c r="F113" s="12">
        <v>80.75042228660516</v>
      </c>
      <c r="G113" s="12">
        <v>40.88114124085345</v>
      </c>
      <c r="H113" s="12">
        <v>56817</v>
      </c>
      <c r="I113" s="12">
        <v>37622.80109248209</v>
      </c>
      <c r="J113" s="12">
        <v>520.470084921417</v>
      </c>
      <c r="K113" s="12">
        <v>796.938561744033</v>
      </c>
      <c r="L113" s="12">
        <v>19.8067062282425</v>
      </c>
      <c r="M113" s="12">
        <v>31.5634281914024</v>
      </c>
      <c r="N113" s="12">
        <v>6328.474269259502</v>
      </c>
      <c r="O113" s="12">
        <v>33822.87469287469</v>
      </c>
      <c r="P113" s="12">
        <v>33493</v>
      </c>
      <c r="Q113" s="12">
        <f>1831+1260</f>
        <v>3091</v>
      </c>
      <c r="R113" s="12">
        <v>16.49464080692264</v>
      </c>
      <c r="S113" s="12">
        <v>1076.2294620415091</v>
      </c>
      <c r="T113" s="12">
        <v>53.48483543897662</v>
      </c>
      <c r="U113" s="12">
        <v>87.5068649913195</v>
      </c>
      <c r="V113" s="12">
        <v>58.09641151212011</v>
      </c>
      <c r="W113" s="12">
        <v>28.12838064792619</v>
      </c>
      <c r="X113" s="12">
        <v>31.910721938450493</v>
      </c>
      <c r="Y113" s="12">
        <v>1387.4512664398271</v>
      </c>
      <c r="Z113" s="12">
        <v>1479.627584591588</v>
      </c>
      <c r="AA113" s="12">
        <v>7082.622810701949</v>
      </c>
      <c r="AB113" s="12">
        <v>2376.348360058804</v>
      </c>
      <c r="AC113" s="12">
        <v>3606.5942178743076</v>
      </c>
      <c r="AD113" s="12"/>
      <c r="AE113" s="12">
        <v>52990</v>
      </c>
      <c r="AF113" s="12"/>
      <c r="AG113" s="12"/>
      <c r="AH113" s="12">
        <v>13531.755175966056</v>
      </c>
      <c r="AI113" s="12">
        <f t="shared" si="5"/>
        <v>257969.25885857787</v>
      </c>
      <c r="AJ113"/>
      <c r="AK113"/>
      <c r="AL113"/>
      <c r="AM113" s="10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</row>
    <row r="114" spans="1:105" s="13" customFormat="1" ht="15" customHeight="1">
      <c r="A114" s="7">
        <f t="shared" si="4"/>
        <v>112</v>
      </c>
      <c r="B114" s="8" t="s">
        <v>158</v>
      </c>
      <c r="C114" s="9">
        <v>402</v>
      </c>
      <c r="D114" s="12"/>
      <c r="E114" s="12"/>
      <c r="F114" s="12"/>
      <c r="G114" s="12"/>
      <c r="H114" s="12">
        <v>15700</v>
      </c>
      <c r="I114" s="12">
        <v>15650</v>
      </c>
      <c r="J114" s="12"/>
      <c r="K114" s="12"/>
      <c r="L114" s="12"/>
      <c r="M114" s="12"/>
      <c r="N114" s="12"/>
      <c r="O114" s="12">
        <v>14970</v>
      </c>
      <c r="P114" s="12">
        <v>27547</v>
      </c>
      <c r="Q114" s="12"/>
      <c r="R114" s="12"/>
      <c r="S114" s="12">
        <v>500</v>
      </c>
      <c r="T114" s="12"/>
      <c r="U114" s="12"/>
      <c r="V114" s="12"/>
      <c r="W114" s="12"/>
      <c r="X114" s="12"/>
      <c r="Y114" s="12">
        <v>400</v>
      </c>
      <c r="Z114" s="12">
        <v>940</v>
      </c>
      <c r="AA114" s="12"/>
      <c r="AB114" s="12">
        <v>60</v>
      </c>
      <c r="AC114" s="12"/>
      <c r="AD114" s="12">
        <v>130</v>
      </c>
      <c r="AE114" s="12">
        <v>41100</v>
      </c>
      <c r="AF114" s="12"/>
      <c r="AG114" s="12"/>
      <c r="AH114" s="12">
        <v>5490</v>
      </c>
      <c r="AI114" s="12">
        <f t="shared" si="5"/>
        <v>122487</v>
      </c>
      <c r="AJ114" s="10"/>
      <c r="AK114"/>
      <c r="AL114"/>
      <c r="AM114" s="10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</row>
    <row r="115" spans="1:105" s="11" customFormat="1" ht="15" customHeight="1">
      <c r="A115" s="7">
        <f t="shared" si="4"/>
        <v>113</v>
      </c>
      <c r="B115" s="8" t="s">
        <v>159</v>
      </c>
      <c r="C115" s="9">
        <v>3145</v>
      </c>
      <c r="D115" s="12"/>
      <c r="E115" s="12"/>
      <c r="F115" s="12"/>
      <c r="G115" s="12"/>
      <c r="H115" s="12">
        <v>114850</v>
      </c>
      <c r="I115" s="12">
        <v>118130</v>
      </c>
      <c r="J115" s="12">
        <v>3620</v>
      </c>
      <c r="K115" s="12">
        <v>2000</v>
      </c>
      <c r="L115" s="12"/>
      <c r="M115" s="12">
        <v>40</v>
      </c>
      <c r="N115" s="12"/>
      <c r="O115" s="12">
        <v>161970</v>
      </c>
      <c r="P115" s="12">
        <v>221970</v>
      </c>
      <c r="Q115" s="12">
        <v>12624</v>
      </c>
      <c r="R115" s="12"/>
      <c r="S115" s="12">
        <v>3350</v>
      </c>
      <c r="T115" s="12">
        <v>60</v>
      </c>
      <c r="U115" s="12"/>
      <c r="V115" s="12">
        <v>220</v>
      </c>
      <c r="W115" s="12"/>
      <c r="X115" s="12"/>
      <c r="Y115" s="12">
        <f>290+4865</f>
        <v>5155</v>
      </c>
      <c r="Z115" s="12">
        <f>360+4920</f>
        <v>5280</v>
      </c>
      <c r="AA115" s="12">
        <v>6120</v>
      </c>
      <c r="AB115" s="12">
        <v>16000</v>
      </c>
      <c r="AC115" s="12">
        <v>104200</v>
      </c>
      <c r="AD115" s="12"/>
      <c r="AE115" s="12">
        <v>181990</v>
      </c>
      <c r="AF115" s="12">
        <v>3470</v>
      </c>
      <c r="AG115" s="12"/>
      <c r="AH115" s="12">
        <v>83560</v>
      </c>
      <c r="AI115" s="12">
        <f t="shared" si="5"/>
        <v>1044609</v>
      </c>
      <c r="AJ115"/>
      <c r="AK115"/>
      <c r="AL115"/>
      <c r="AM115" s="10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</row>
    <row r="116" spans="1:105" s="13" customFormat="1" ht="15" customHeight="1">
      <c r="A116" s="7">
        <f t="shared" si="4"/>
        <v>114</v>
      </c>
      <c r="B116" s="8" t="s">
        <v>160</v>
      </c>
      <c r="C116" s="9">
        <v>5774</v>
      </c>
      <c r="D116" s="12">
        <v>33768.550319704285</v>
      </c>
      <c r="E116" s="12">
        <v>10250.278429189248</v>
      </c>
      <c r="F116" s="12">
        <v>182.5749846970003</v>
      </c>
      <c r="G116" s="12"/>
      <c r="H116" s="12">
        <v>175350</v>
      </c>
      <c r="I116" s="12">
        <v>212985.3706378744</v>
      </c>
      <c r="J116" s="12">
        <v>7398.822289061685</v>
      </c>
      <c r="K116" s="12">
        <v>13244.38151782109</v>
      </c>
      <c r="L116" s="12">
        <v>112.3961234074302</v>
      </c>
      <c r="M116" s="12">
        <v>709.648532258141</v>
      </c>
      <c r="N116" s="12">
        <v>102253.09707165591</v>
      </c>
      <c r="O116" s="12">
        <v>249260</v>
      </c>
      <c r="P116" s="12">
        <v>536390</v>
      </c>
      <c r="Q116" s="12">
        <f>2416.50813475515+17894</f>
        <v>20310.50813475515</v>
      </c>
      <c r="R116" s="12">
        <v>301.4482531452036</v>
      </c>
      <c r="S116" s="12">
        <v>10371.941168639263</v>
      </c>
      <c r="T116" s="12">
        <f>489.398144053157+25</f>
        <v>514.398144053157</v>
      </c>
      <c r="U116" s="12">
        <v>1528.829942341408</v>
      </c>
      <c r="V116" s="12">
        <v>751.0849238552322</v>
      </c>
      <c r="W116" s="12">
        <v>714.3078837587598</v>
      </c>
      <c r="X116" s="12">
        <v>595.7067871716537</v>
      </c>
      <c r="Y116" s="12">
        <v>19093.096475408278</v>
      </c>
      <c r="Z116" s="12">
        <v>21704.14820455855</v>
      </c>
      <c r="AA116" s="12">
        <v>111061.34699770647</v>
      </c>
      <c r="AB116" s="12">
        <v>30517.722153677023</v>
      </c>
      <c r="AC116" s="12">
        <v>168435.94392334495</v>
      </c>
      <c r="AD116" s="12">
        <v>800</v>
      </c>
      <c r="AE116" s="12">
        <v>635031</v>
      </c>
      <c r="AF116" s="12"/>
      <c r="AG116" s="12">
        <v>53040</v>
      </c>
      <c r="AH116" s="12">
        <v>221703.54069918217</v>
      </c>
      <c r="AI116" s="12">
        <f t="shared" si="5"/>
        <v>2638380.143597266</v>
      </c>
      <c r="AJ116" s="10"/>
      <c r="AK116"/>
      <c r="AL116"/>
      <c r="AM116" s="10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</row>
    <row r="117" spans="1:105" s="11" customFormat="1" ht="15" customHeight="1">
      <c r="A117" s="7">
        <f t="shared" si="4"/>
        <v>115</v>
      </c>
      <c r="B117" s="8" t="s">
        <v>161</v>
      </c>
      <c r="C117" s="9">
        <v>616</v>
      </c>
      <c r="D117" s="12">
        <v>902.927479554607</v>
      </c>
      <c r="E117" s="12">
        <v>410.55500826044926</v>
      </c>
      <c r="F117" s="12">
        <v>45.141081704771935</v>
      </c>
      <c r="G117" s="12">
        <v>21.41056385660703</v>
      </c>
      <c r="H117" s="12">
        <v>33757</v>
      </c>
      <c r="I117" s="12">
        <v>35900.42567891555</v>
      </c>
      <c r="J117" s="12">
        <v>395.45940784745517</v>
      </c>
      <c r="K117" s="12">
        <v>657.3356132977576</v>
      </c>
      <c r="L117" s="12">
        <v>15.05973996378284</v>
      </c>
      <c r="M117" s="12">
        <v>15.24757701356303</v>
      </c>
      <c r="N117" s="12">
        <v>5270.907533993509</v>
      </c>
      <c r="O117" s="12">
        <v>24876.987714987714</v>
      </c>
      <c r="P117" s="12">
        <v>24922</v>
      </c>
      <c r="Q117" s="12">
        <v>1060</v>
      </c>
      <c r="R117" s="12">
        <v>12.736424790217061</v>
      </c>
      <c r="S117" s="12">
        <v>799.99355093923</v>
      </c>
      <c r="T117" s="12">
        <v>39.21309212205089</v>
      </c>
      <c r="U117" s="12">
        <v>64.44242853984485</v>
      </c>
      <c r="V117" s="12">
        <v>226.52441950258458</v>
      </c>
      <c r="W117" s="12">
        <v>22.670118257525772</v>
      </c>
      <c r="X117" s="12">
        <v>66.16900633563827</v>
      </c>
      <c r="Y117" s="12">
        <v>1082.0139269783972</v>
      </c>
      <c r="Z117" s="12">
        <v>1206.5131670208718</v>
      </c>
      <c r="AA117" s="12">
        <v>5662.244622581818</v>
      </c>
      <c r="AB117" s="12">
        <v>1892.025666042895</v>
      </c>
      <c r="AC117" s="12">
        <v>2869.3702497218665</v>
      </c>
      <c r="AD117" s="12"/>
      <c r="AE117" s="12">
        <v>32001</v>
      </c>
      <c r="AF117" s="12"/>
      <c r="AG117" s="12">
        <v>6720</v>
      </c>
      <c r="AH117" s="12">
        <v>10699.201093652344</v>
      </c>
      <c r="AI117" s="12">
        <f t="shared" si="5"/>
        <v>191614.57516588105</v>
      </c>
      <c r="AJ117"/>
      <c r="AK117"/>
      <c r="AL117"/>
      <c r="AM117" s="10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</row>
    <row r="118" spans="2:39" ht="15" customHeight="1">
      <c r="B118" s="14" t="s">
        <v>162</v>
      </c>
      <c r="C118" s="15">
        <f>SUM(C3:C117)</f>
        <v>215090</v>
      </c>
      <c r="D118" s="18">
        <f>SUM(D3:D117)</f>
        <v>408239.9999999999</v>
      </c>
      <c r="E118" s="18">
        <f aca="true" t="shared" si="6" ref="E118:AH118">SUM(E3:E117)</f>
        <v>261257.00000000003</v>
      </c>
      <c r="F118" s="18">
        <f t="shared" si="6"/>
        <v>4640</v>
      </c>
      <c r="G118" s="18">
        <f t="shared" si="6"/>
        <v>599.9999999999999</v>
      </c>
      <c r="H118" s="18">
        <f t="shared" si="6"/>
        <v>7350819.999999999</v>
      </c>
      <c r="I118" s="18">
        <f t="shared" si="6"/>
        <v>8674850</v>
      </c>
      <c r="J118" s="18">
        <f t="shared" si="6"/>
        <v>82151.00000000004</v>
      </c>
      <c r="K118" s="18">
        <f t="shared" si="6"/>
        <v>213610</v>
      </c>
      <c r="L118" s="18">
        <f t="shared" si="6"/>
        <v>2216</v>
      </c>
      <c r="M118" s="18">
        <f t="shared" si="6"/>
        <v>12092.000000000002</v>
      </c>
      <c r="N118" s="18">
        <f t="shared" si="6"/>
        <v>2167470.0000000005</v>
      </c>
      <c r="O118" s="18">
        <f t="shared" si="6"/>
        <v>10591720.000000002</v>
      </c>
      <c r="P118" s="18">
        <f t="shared" si="6"/>
        <v>14944060</v>
      </c>
      <c r="Q118" s="18">
        <f t="shared" si="6"/>
        <v>568583.9453427073</v>
      </c>
      <c r="R118" s="18">
        <f t="shared" si="6"/>
        <v>5317</v>
      </c>
      <c r="S118" s="18">
        <f t="shared" si="6"/>
        <v>290495.00000000006</v>
      </c>
      <c r="T118" s="18">
        <f t="shared" si="6"/>
        <v>13294</v>
      </c>
      <c r="U118" s="18">
        <f t="shared" si="6"/>
        <v>26304.000000000007</v>
      </c>
      <c r="V118" s="18">
        <f t="shared" si="6"/>
        <v>20233.000000000007</v>
      </c>
      <c r="W118" s="18">
        <f t="shared" si="6"/>
        <v>10340.000000000004</v>
      </c>
      <c r="X118" s="18">
        <f t="shared" si="6"/>
        <v>15820.999999999998</v>
      </c>
      <c r="Y118" s="18">
        <f t="shared" si="6"/>
        <v>340853.99999999994</v>
      </c>
      <c r="Z118" s="18">
        <f t="shared" si="6"/>
        <v>462436</v>
      </c>
      <c r="AA118" s="18">
        <f t="shared" si="6"/>
        <v>2311650.0000000005</v>
      </c>
      <c r="AB118" s="18">
        <f t="shared" si="6"/>
        <v>725389.9999999999</v>
      </c>
      <c r="AC118" s="18">
        <f t="shared" si="6"/>
        <v>5438220.000000002</v>
      </c>
      <c r="AD118" s="18">
        <f t="shared" si="6"/>
        <v>19500</v>
      </c>
      <c r="AE118" s="18">
        <f t="shared" si="6"/>
        <v>25807420</v>
      </c>
      <c r="AF118" s="18">
        <f t="shared" si="6"/>
        <v>3470</v>
      </c>
      <c r="AG118" s="18">
        <f t="shared" si="6"/>
        <v>1635160</v>
      </c>
      <c r="AH118" s="18">
        <f t="shared" si="6"/>
        <v>5317974</v>
      </c>
      <c r="AI118" s="18">
        <f>SUM(AI3:AI117)</f>
        <v>87726187.94534272</v>
      </c>
      <c r="AJ118" s="10"/>
      <c r="AK118" s="10"/>
      <c r="AL118" s="10"/>
      <c r="AM118" s="10"/>
    </row>
    <row r="119" spans="2:36" ht="12.75">
      <c r="B119" s="16"/>
      <c r="C119" s="16"/>
      <c r="AJ119" s="10"/>
    </row>
    <row r="120" spans="2:35" ht="22.5">
      <c r="B120" s="19" t="s">
        <v>167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4:38" ht="12.75">
      <c r="D121" s="10"/>
      <c r="E121" s="10"/>
      <c r="F121" s="10"/>
      <c r="G121" s="10"/>
      <c r="H121" s="10"/>
      <c r="I121" s="17"/>
      <c r="J121" s="10"/>
      <c r="K121" s="10"/>
      <c r="L121" s="10"/>
      <c r="M121" s="10"/>
      <c r="N121" s="10"/>
      <c r="O121" s="10"/>
      <c r="P121" s="10"/>
      <c r="Q121" s="17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L121" s="10"/>
    </row>
    <row r="122" spans="4:34" ht="12.75">
      <c r="D122" s="10"/>
      <c r="E122" s="10"/>
      <c r="F122" s="10"/>
      <c r="G122" s="10"/>
      <c r="H122" s="10"/>
      <c r="I122" s="1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4:34" ht="12.75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7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4:34" ht="12.75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4:34" ht="12.7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 t="s">
        <v>163</v>
      </c>
    </row>
    <row r="126" spans="4:34" ht="12.75"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G126" s="10"/>
      <c r="AH126" s="10"/>
    </row>
    <row r="127" spans="4:39" ht="12.75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M127" s="10"/>
    </row>
    <row r="128" spans="4:34" ht="12.75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3:34" ht="12.7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4:7" ht="12.75">
      <c r="D130" s="10"/>
      <c r="F130" s="10"/>
      <c r="G130" s="10"/>
    </row>
    <row r="131" spans="4:7" ht="12.75">
      <c r="D131" s="10"/>
      <c r="F131" s="10"/>
      <c r="G131" s="10"/>
    </row>
    <row r="132" spans="4:7" ht="12.75">
      <c r="D132" s="10"/>
      <c r="F132" s="10"/>
      <c r="G132" s="10"/>
    </row>
    <row r="133" spans="4:7" ht="12.75">
      <c r="D133" s="10"/>
      <c r="F133" s="10"/>
      <c r="G133" s="10"/>
    </row>
    <row r="134" spans="4:7" ht="12.75">
      <c r="D134" s="10"/>
      <c r="F134" s="10"/>
      <c r="G134" s="10"/>
    </row>
    <row r="135" spans="4:7" ht="12.75">
      <c r="D135" s="10"/>
      <c r="F135" s="10"/>
      <c r="G135" s="10"/>
    </row>
    <row r="136" spans="4:7" ht="12.75">
      <c r="D136" s="10"/>
      <c r="F136" s="10"/>
      <c r="G136" s="10"/>
    </row>
    <row r="137" spans="4:7" ht="12.75">
      <c r="D137" s="10"/>
      <c r="F137" s="10"/>
      <c r="G137" s="10"/>
    </row>
    <row r="138" spans="4:7" ht="12.75">
      <c r="D138" s="10"/>
      <c r="F138" s="10"/>
      <c r="G138" s="10"/>
    </row>
    <row r="139" spans="4:7" ht="12.75">
      <c r="D139" s="10"/>
      <c r="F139" s="10"/>
      <c r="G139" s="10"/>
    </row>
    <row r="140" spans="4:7" ht="12.75">
      <c r="D140" s="10"/>
      <c r="F140" s="10"/>
      <c r="G140" s="10"/>
    </row>
    <row r="141" spans="4:7" ht="12.75">
      <c r="D141" s="10"/>
      <c r="F141" s="10"/>
      <c r="G141" s="10"/>
    </row>
    <row r="142" spans="4:7" ht="12.75">
      <c r="D142" s="10"/>
      <c r="F142" s="10"/>
      <c r="G142" s="10"/>
    </row>
    <row r="143" spans="4:7" ht="12.75">
      <c r="D143" s="10"/>
      <c r="F143" s="10"/>
      <c r="G143" s="10"/>
    </row>
    <row r="144" spans="4:7" ht="12.75">
      <c r="D144" s="10"/>
      <c r="F144" s="10"/>
      <c r="G144" s="10"/>
    </row>
    <row r="145" spans="4:7" ht="12.75">
      <c r="D145" s="10"/>
      <c r="F145" s="10"/>
      <c r="G145" s="10"/>
    </row>
    <row r="146" spans="4:7" ht="12.75">
      <c r="D146" s="10"/>
      <c r="F146" s="10"/>
      <c r="G146" s="10"/>
    </row>
    <row r="147" spans="4:7" ht="12.75">
      <c r="D147" s="10"/>
      <c r="F147" s="10"/>
      <c r="G147" s="10"/>
    </row>
    <row r="148" spans="4:7" ht="12.75">
      <c r="D148" s="10"/>
      <c r="F148" s="10"/>
      <c r="G148" s="10"/>
    </row>
    <row r="149" spans="4:7" ht="12.75">
      <c r="D149" s="10"/>
      <c r="F149" s="10"/>
      <c r="G149" s="10"/>
    </row>
    <row r="150" spans="4:7" ht="12.75">
      <c r="D150" s="10"/>
      <c r="F150" s="10"/>
      <c r="G150" s="10"/>
    </row>
    <row r="151" spans="4:7" ht="12.75">
      <c r="D151" s="10"/>
      <c r="F151" s="10"/>
      <c r="G151" s="10"/>
    </row>
    <row r="152" spans="4:7" ht="12.75">
      <c r="D152" s="10"/>
      <c r="F152" s="10"/>
      <c r="G152" s="10"/>
    </row>
    <row r="153" spans="4:7" ht="12.75">
      <c r="D153" s="10"/>
      <c r="F153" s="10"/>
      <c r="G153" s="10"/>
    </row>
    <row r="154" spans="4:7" ht="12.75">
      <c r="D154" s="10"/>
      <c r="F154" s="10"/>
      <c r="G154" s="10"/>
    </row>
    <row r="155" spans="4:7" ht="12.75">
      <c r="D155" s="10"/>
      <c r="F155" s="10"/>
      <c r="G155" s="10"/>
    </row>
    <row r="156" spans="4:7" ht="12.75">
      <c r="D156" s="10"/>
      <c r="F156" s="10"/>
      <c r="G156" s="10"/>
    </row>
    <row r="157" spans="4:7" ht="12.75">
      <c r="D157" s="10"/>
      <c r="F157" s="10"/>
      <c r="G157" s="10"/>
    </row>
    <row r="158" spans="4:7" ht="12.75">
      <c r="D158" s="10"/>
      <c r="F158" s="10"/>
      <c r="G158" s="10"/>
    </row>
    <row r="159" spans="4:7" ht="12.75">
      <c r="D159" s="10"/>
      <c r="F159" s="10"/>
      <c r="G159" s="10"/>
    </row>
    <row r="160" spans="4:7" ht="12.75">
      <c r="D160" s="10"/>
      <c r="F160" s="10"/>
      <c r="G160" s="10"/>
    </row>
    <row r="161" spans="4:7" ht="12.75">
      <c r="D161" s="10"/>
      <c r="F161" s="10"/>
      <c r="G161" s="10"/>
    </row>
    <row r="162" spans="4:7" ht="12.75">
      <c r="D162" s="10"/>
      <c r="F162" s="10"/>
      <c r="G162" s="10"/>
    </row>
    <row r="163" spans="4:7" ht="12.75">
      <c r="D163" s="10"/>
      <c r="F163" s="10"/>
      <c r="G163" s="10"/>
    </row>
    <row r="164" spans="4:7" ht="12.75">
      <c r="D164" s="10"/>
      <c r="F164" s="10"/>
      <c r="G164" s="10"/>
    </row>
    <row r="165" spans="4:7" ht="12.75">
      <c r="D165" s="10"/>
      <c r="F165" s="10"/>
      <c r="G165" s="10"/>
    </row>
    <row r="166" spans="4:7" ht="12.75">
      <c r="D166" s="10"/>
      <c r="F166" s="10"/>
      <c r="G166" s="10"/>
    </row>
    <row r="167" spans="4:7" ht="12.75">
      <c r="D167" s="10"/>
      <c r="F167" s="10"/>
      <c r="G167" s="10"/>
    </row>
    <row r="168" spans="4:7" ht="12.75">
      <c r="D168" s="10"/>
      <c r="F168" s="10"/>
      <c r="G168" s="10"/>
    </row>
    <row r="169" spans="4:7" ht="12.75">
      <c r="D169" s="10"/>
      <c r="F169" s="10"/>
      <c r="G169" s="10"/>
    </row>
    <row r="170" spans="4:7" ht="12.75">
      <c r="D170" s="10"/>
      <c r="F170" s="10"/>
      <c r="G170" s="10"/>
    </row>
    <row r="171" spans="4:7" ht="12.75">
      <c r="D171" s="10"/>
      <c r="F171" s="10"/>
      <c r="G171" s="10"/>
    </row>
    <row r="172" spans="4:7" ht="12.75">
      <c r="D172" s="10"/>
      <c r="F172" s="10"/>
      <c r="G172" s="10"/>
    </row>
    <row r="173" spans="4:7" ht="12.75">
      <c r="D173" s="10"/>
      <c r="F173" s="10"/>
      <c r="G173" s="10"/>
    </row>
    <row r="174" spans="4:7" ht="12.75">
      <c r="D174" s="10"/>
      <c r="F174" s="10"/>
      <c r="G174" s="10"/>
    </row>
    <row r="175" spans="4:7" ht="12.75">
      <c r="D175" s="10"/>
      <c r="F175" s="10"/>
      <c r="G175" s="10"/>
    </row>
    <row r="176" spans="4:7" ht="12.75">
      <c r="D176" s="10"/>
      <c r="F176" s="10"/>
      <c r="G176" s="10"/>
    </row>
    <row r="177" spans="4:7" ht="12.75">
      <c r="D177" s="10"/>
      <c r="F177" s="10"/>
      <c r="G177" s="10"/>
    </row>
    <row r="178" spans="4:7" ht="12.75">
      <c r="D178" s="10"/>
      <c r="F178" s="10"/>
      <c r="G178" s="10"/>
    </row>
    <row r="179" spans="4:7" ht="12.75">
      <c r="D179" s="10"/>
      <c r="F179" s="10"/>
      <c r="G179" s="10"/>
    </row>
    <row r="180" spans="4:7" ht="12.75">
      <c r="D180" s="10"/>
      <c r="F180" s="10"/>
      <c r="G180" s="10"/>
    </row>
    <row r="181" spans="4:7" ht="12.75">
      <c r="D181" s="10"/>
      <c r="F181" s="10"/>
      <c r="G181" s="10"/>
    </row>
    <row r="182" spans="4:7" ht="12.75">
      <c r="D182" s="10"/>
      <c r="F182" s="10"/>
      <c r="G182" s="10"/>
    </row>
    <row r="183" spans="4:7" ht="12.75">
      <c r="D183" s="10"/>
      <c r="F183" s="10"/>
      <c r="G183" s="10"/>
    </row>
    <row r="184" spans="4:7" ht="12.75">
      <c r="D184" s="10"/>
      <c r="F184" s="10"/>
      <c r="G184" s="10"/>
    </row>
    <row r="185" spans="4:7" ht="12.75">
      <c r="D185" s="10"/>
      <c r="F185" s="10"/>
      <c r="G185" s="10"/>
    </row>
    <row r="186" spans="4:7" ht="12.75">
      <c r="D186" s="10"/>
      <c r="F186" s="10"/>
      <c r="G186" s="10"/>
    </row>
    <row r="187" spans="4:7" ht="12.75">
      <c r="D187" s="10"/>
      <c r="F187" s="10"/>
      <c r="G187" s="10"/>
    </row>
    <row r="188" spans="4:7" ht="12.75">
      <c r="D188" s="10"/>
      <c r="F188" s="10"/>
      <c r="G188" s="10"/>
    </row>
    <row r="189" spans="4:7" ht="12.75">
      <c r="D189" s="10"/>
      <c r="F189" s="10"/>
      <c r="G189" s="10"/>
    </row>
    <row r="190" spans="4:7" ht="12.75">
      <c r="D190" s="10"/>
      <c r="F190" s="10"/>
      <c r="G190" s="10"/>
    </row>
    <row r="191" spans="4:7" ht="12.75">
      <c r="D191" s="10"/>
      <c r="F191" s="10"/>
      <c r="G191" s="10"/>
    </row>
    <row r="192" spans="4:7" ht="12.75">
      <c r="D192" s="10"/>
      <c r="F192" s="10"/>
      <c r="G192" s="10"/>
    </row>
    <row r="193" spans="4:7" ht="12.75">
      <c r="D193" s="10"/>
      <c r="F193" s="10"/>
      <c r="G193" s="10"/>
    </row>
    <row r="194" spans="4:7" ht="12.75">
      <c r="D194" s="10"/>
      <c r="F194" s="10"/>
      <c r="G194" s="10"/>
    </row>
    <row r="195" spans="4:7" ht="12.75">
      <c r="D195" s="10"/>
      <c r="F195" s="10"/>
      <c r="G195" s="10"/>
    </row>
    <row r="196" spans="4:7" ht="12.75">
      <c r="D196" s="10"/>
      <c r="F196" s="10"/>
      <c r="G196" s="10"/>
    </row>
    <row r="197" spans="4:7" ht="12.75">
      <c r="D197" s="10"/>
      <c r="F197" s="10"/>
      <c r="G197" s="10"/>
    </row>
    <row r="198" spans="4:7" ht="12.75">
      <c r="D198" s="10"/>
      <c r="F198" s="10"/>
      <c r="G198" s="10"/>
    </row>
    <row r="199" spans="4:7" ht="12.75">
      <c r="D199" s="10"/>
      <c r="F199" s="10"/>
      <c r="G199" s="10"/>
    </row>
    <row r="200" spans="4:7" ht="12.75">
      <c r="D200" s="10"/>
      <c r="F200" s="10"/>
      <c r="G200" s="10"/>
    </row>
    <row r="201" spans="4:7" ht="12.75">
      <c r="D201" s="10"/>
      <c r="F201" s="10"/>
      <c r="G201" s="10"/>
    </row>
    <row r="202" spans="4:7" ht="12.75">
      <c r="D202" s="10"/>
      <c r="F202" s="10"/>
      <c r="G202" s="10"/>
    </row>
    <row r="203" spans="4:7" ht="12.75">
      <c r="D203" s="10"/>
      <c r="F203" s="10"/>
      <c r="G203" s="10"/>
    </row>
    <row r="204" spans="4:7" ht="12.75">
      <c r="D204" s="10"/>
      <c r="F204" s="10"/>
      <c r="G204" s="10"/>
    </row>
    <row r="205" spans="4:7" ht="12.75">
      <c r="D205" s="10"/>
      <c r="F205" s="10"/>
      <c r="G205" s="10"/>
    </row>
    <row r="206" spans="4:7" ht="12.75">
      <c r="D206" s="10"/>
      <c r="F206" s="10"/>
      <c r="G206" s="10"/>
    </row>
    <row r="207" spans="4:7" ht="12.75">
      <c r="D207" s="10"/>
      <c r="F207" s="10"/>
      <c r="G207" s="10"/>
    </row>
    <row r="208" spans="4:7" ht="12.75">
      <c r="D208" s="10"/>
      <c r="F208" s="10"/>
      <c r="G208" s="10"/>
    </row>
    <row r="209" spans="4:7" ht="12.75">
      <c r="D209" s="10"/>
      <c r="F209" s="10"/>
      <c r="G209" s="10"/>
    </row>
    <row r="210" spans="4:7" ht="12.75">
      <c r="D210" s="10"/>
      <c r="F210" s="10"/>
      <c r="G210" s="10"/>
    </row>
    <row r="211" spans="4:7" ht="12.75">
      <c r="D211" s="10"/>
      <c r="F211" s="10"/>
      <c r="G211" s="10"/>
    </row>
    <row r="212" spans="4:7" ht="12.75">
      <c r="D212" s="10"/>
      <c r="F212" s="10"/>
      <c r="G212" s="10"/>
    </row>
    <row r="213" spans="4:7" ht="12.75">
      <c r="D213" s="10"/>
      <c r="F213" s="10"/>
      <c r="G213" s="10"/>
    </row>
    <row r="214" spans="4:7" ht="12.75">
      <c r="D214" s="10"/>
      <c r="F214" s="10"/>
      <c r="G214" s="10"/>
    </row>
    <row r="215" spans="4:7" ht="12.75">
      <c r="D215" s="10"/>
      <c r="F215" s="10"/>
      <c r="G215" s="10"/>
    </row>
    <row r="216" spans="4:7" ht="12.75">
      <c r="D216" s="10"/>
      <c r="F216" s="10"/>
      <c r="G216" s="10"/>
    </row>
    <row r="217" spans="4:7" ht="12.75">
      <c r="D217" s="10"/>
      <c r="F217" s="10"/>
      <c r="G217" s="10"/>
    </row>
    <row r="218" spans="4:7" ht="12.75">
      <c r="D218" s="10"/>
      <c r="F218" s="10"/>
      <c r="G218" s="10"/>
    </row>
    <row r="219" spans="4:7" ht="12.75">
      <c r="D219" s="10"/>
      <c r="F219" s="10"/>
      <c r="G219" s="10"/>
    </row>
    <row r="220" spans="4:7" ht="12.75">
      <c r="D220" s="10"/>
      <c r="F220" s="10"/>
      <c r="G220" s="10"/>
    </row>
    <row r="221" spans="4:7" ht="12.75">
      <c r="D221" s="10"/>
      <c r="F221" s="10"/>
      <c r="G221" s="10"/>
    </row>
    <row r="222" spans="4:7" ht="12.75">
      <c r="D222" s="10"/>
      <c r="F222" s="10"/>
      <c r="G222" s="10"/>
    </row>
    <row r="223" spans="4:7" ht="12.75">
      <c r="D223" s="10"/>
      <c r="F223" s="10"/>
      <c r="G223" s="10"/>
    </row>
    <row r="224" spans="4:7" ht="12.75">
      <c r="D224" s="10"/>
      <c r="F224" s="10"/>
      <c r="G224" s="10"/>
    </row>
    <row r="225" spans="4:7" ht="12.75">
      <c r="D225" s="10"/>
      <c r="F225" s="10"/>
      <c r="G225" s="10"/>
    </row>
    <row r="226" spans="4:7" ht="12.75">
      <c r="D226" s="10"/>
      <c r="F226" s="10"/>
      <c r="G226" s="10"/>
    </row>
    <row r="227" spans="4:7" ht="12.75">
      <c r="D227" s="10"/>
      <c r="F227" s="10"/>
      <c r="G227" s="10"/>
    </row>
    <row r="228" spans="4:7" ht="12.75">
      <c r="D228" s="10"/>
      <c r="F228" s="10"/>
      <c r="G228" s="10"/>
    </row>
    <row r="229" spans="4:7" ht="12.75">
      <c r="D229" s="10"/>
      <c r="F229" s="10"/>
      <c r="G229" s="10"/>
    </row>
    <row r="230" spans="4:7" ht="12.75">
      <c r="D230" s="10"/>
      <c r="F230" s="10"/>
      <c r="G230" s="10"/>
    </row>
    <row r="231" spans="4:7" ht="12.75">
      <c r="D231" s="10"/>
      <c r="F231" s="10"/>
      <c r="G231" s="10"/>
    </row>
    <row r="232" spans="4:7" ht="12.75">
      <c r="D232" s="10"/>
      <c r="F232" s="10"/>
      <c r="G232" s="10"/>
    </row>
    <row r="233" spans="4:7" ht="12.75">
      <c r="D233" s="10"/>
      <c r="F233" s="10"/>
      <c r="G233" s="10"/>
    </row>
    <row r="234" spans="4:7" ht="12.75">
      <c r="D234" s="10"/>
      <c r="F234" s="10"/>
      <c r="G234" s="10"/>
    </row>
    <row r="235" spans="4:7" ht="12.75">
      <c r="D235" s="10"/>
      <c r="F235" s="10"/>
      <c r="G235" s="10"/>
    </row>
  </sheetData>
  <sheetProtection/>
  <autoFilter ref="B2:AI118"/>
  <conditionalFormatting sqref="D3:AI3 D4:AH6 D118:AI118 D8:AH117">
    <cfRule type="expression" priority="3" dxfId="0" stopIfTrue="1">
      <formula>MOD(ROW(),2)=0</formula>
    </cfRule>
  </conditionalFormatting>
  <conditionalFormatting sqref="AI4:AI117">
    <cfRule type="expression" priority="2" dxfId="0" stopIfTrue="1">
      <formula>MOD(ROW(),2)=0</formula>
    </cfRule>
  </conditionalFormatting>
  <conditionalFormatting sqref="D7:AH7">
    <cfRule type="expression" priority="1" dxfId="0" stopIfTrue="1">
      <formula>MOD(ROW(),2)=0</formula>
    </cfRule>
  </conditionalFormatting>
  <printOptions/>
  <pageMargins left="0.2362204724409449" right="0.15748031496062992" top="0.2362204724409449" bottom="0.2362204724409449" header="0.2362204724409449" footer="0.1968503937007874"/>
  <pageSetup fitToHeight="0" fitToWidth="1" horizontalDpi="600" verticalDpi="600" orientation="landscape" paperSize="8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 Calò</dc:creator>
  <cp:keywords/>
  <dc:description/>
  <cp:lastModifiedBy>Ivano</cp:lastModifiedBy>
  <cp:lastPrinted>2015-05-06T12:17:42Z</cp:lastPrinted>
  <dcterms:created xsi:type="dcterms:W3CDTF">2014-05-22T13:09:18Z</dcterms:created>
  <dcterms:modified xsi:type="dcterms:W3CDTF">2016-05-04T09:56:11Z</dcterms:modified>
  <cp:category/>
  <cp:version/>
  <cp:contentType/>
  <cp:contentStatus/>
</cp:coreProperties>
</file>